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C:\Users\EGAT\Downloads\"/>
    </mc:Choice>
  </mc:AlternateContent>
  <xr:revisionPtr revIDLastSave="0" documentId="8_{AD3F8CBE-F239-4376-8A4D-5162F23B2140}" xr6:coauthVersionLast="47" xr6:coauthVersionMax="47" xr10:uidLastSave="{00000000-0000-0000-0000-000000000000}"/>
  <workbookProtection workbookAlgorithmName="SHA-512" workbookHashValue="wLRPuMwc9tY0GfzIaglFDtnwlUOmCtP+xjVe2uvfMYAi653IOWGP8dNe2tonb7f6Du4/siq1+sEbQ9OEnGWC0g==" workbookSaltValue="R5Ec3BjiU+gka1cTIDJVZw==" workbookSpinCount="100000" lockStructure="1"/>
  <bookViews>
    <workbookView xWindow="-120" yWindow="-120" windowWidth="29040" windowHeight="15840" tabRatio="716" xr2:uid="{00000000-000D-0000-FFFF-FFFF00000000}"/>
  </bookViews>
  <sheets>
    <sheet name="ขั้นตอนการกรอกข้อมูล" sheetId="6" r:id="rId1"/>
    <sheet name="1. รายละเอียด-วัสดุอุปกรณ์" sheetId="2" r:id="rId2"/>
    <sheet name="2.รายละเอียด-ค่าแรง+ส่วนควบ" sheetId="3" r:id="rId3"/>
    <sheet name="Sheet2" sheetId="11" state="hidden" r:id="rId4"/>
    <sheet name="3. โส้หุ้ยการผลิต " sheetId="4" r:id="rId5"/>
    <sheet name="4.รายได้" sheetId="5" r:id="rId6"/>
    <sheet name="สรุป" sheetId="1" r:id="rId7"/>
    <sheet name="สรุปเพิ่มรายได้" sheetId="8" state="hidden" r:id="rId8"/>
    <sheet name="ตำแหน่ง" sheetId="7" state="hidden" r:id="rId9"/>
    <sheet name="Man-hour" sheetId="9" state="hidden" r:id="rId10"/>
    <sheet name="Sheet1" sheetId="10" state="hidden" r:id="rId11"/>
    <sheet name="list" sheetId="12" state="hidden" r:id="rId1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0" i="2" l="1"/>
  <c r="D3" i="2"/>
  <c r="E25" i="1"/>
  <c r="D25" i="1"/>
  <c r="C25" i="1"/>
  <c r="F25" i="1" l="1"/>
  <c r="E18" i="1"/>
  <c r="D18" i="1"/>
  <c r="F18" i="1" s="1"/>
  <c r="C18" i="1"/>
  <c r="D6" i="4"/>
  <c r="E10" i="8" s="1"/>
  <c r="B5" i="12"/>
  <c r="D6" i="3" s="1"/>
  <c r="C52" i="3" s="1"/>
  <c r="E4" i="1"/>
  <c r="E5" i="1"/>
  <c r="C3" i="2"/>
  <c r="D4" i="1" s="1"/>
  <c r="B4" i="12"/>
  <c r="D5" i="3" s="1"/>
  <c r="K12" i="3" s="1"/>
  <c r="K14" i="3" s="1"/>
  <c r="K15" i="3" s="1"/>
  <c r="B3" i="12"/>
  <c r="B2" i="12"/>
  <c r="B3" i="10"/>
  <c r="B4" i="10"/>
  <c r="B5" i="10"/>
  <c r="B6" i="10"/>
  <c r="AG53" i="3"/>
  <c r="C67" i="3"/>
  <c r="D9" i="8" s="1"/>
  <c r="D67" i="3"/>
  <c r="AG23" i="3"/>
  <c r="AG43" i="3"/>
  <c r="AG33" i="3"/>
  <c r="AG13" i="3"/>
  <c r="C10" i="2"/>
  <c r="C6" i="4"/>
  <c r="D10" i="8" s="1"/>
  <c r="E23" i="8"/>
  <c r="D23" i="8"/>
  <c r="C23" i="8"/>
  <c r="E22" i="8"/>
  <c r="D22" i="8"/>
  <c r="F22" i="8" s="1"/>
  <c r="C22" i="8"/>
  <c r="E21" i="8"/>
  <c r="D21" i="8"/>
  <c r="C21" i="8"/>
  <c r="E20" i="8"/>
  <c r="D20" i="8"/>
  <c r="C20" i="8"/>
  <c r="E19" i="8"/>
  <c r="D19" i="8"/>
  <c r="E18" i="8"/>
  <c r="D18" i="8"/>
  <c r="D17" i="8"/>
  <c r="E17" i="8"/>
  <c r="C17" i="8"/>
  <c r="C16" i="8"/>
  <c r="E14" i="8"/>
  <c r="D14" i="8"/>
  <c r="F14" i="8"/>
  <c r="E13" i="8"/>
  <c r="D13" i="8"/>
  <c r="F13" i="8" s="1"/>
  <c r="E12" i="8"/>
  <c r="D12" i="8"/>
  <c r="F12" i="8" s="1"/>
  <c r="E5" i="8"/>
  <c r="D5" i="8"/>
  <c r="E4" i="8"/>
  <c r="D4" i="8"/>
  <c r="E9" i="8"/>
  <c r="D10" i="1"/>
  <c r="E10" i="1"/>
  <c r="D16" i="1"/>
  <c r="D19" i="1"/>
  <c r="E19" i="1"/>
  <c r="F19" i="1" s="1"/>
  <c r="C17" i="1"/>
  <c r="C19" i="1"/>
  <c r="C16" i="1"/>
  <c r="E26" i="1"/>
  <c r="E24" i="1"/>
  <c r="E23" i="1"/>
  <c r="E22" i="1"/>
  <c r="E21" i="1"/>
  <c r="E20" i="1"/>
  <c r="E15" i="1"/>
  <c r="E14" i="1"/>
  <c r="E13" i="1"/>
  <c r="C26" i="1"/>
  <c r="C24" i="1"/>
  <c r="C23" i="1"/>
  <c r="C22" i="1"/>
  <c r="D26" i="1"/>
  <c r="D24" i="1"/>
  <c r="D23" i="1"/>
  <c r="D22" i="1"/>
  <c r="D21" i="1"/>
  <c r="D20" i="1"/>
  <c r="D15" i="1"/>
  <c r="D14" i="1"/>
  <c r="D13" i="1"/>
  <c r="D5" i="1"/>
  <c r="F22" i="1"/>
  <c r="F23" i="1"/>
  <c r="F14" i="1" l="1"/>
  <c r="F20" i="1"/>
  <c r="F21" i="1"/>
  <c r="F18" i="8"/>
  <c r="F21" i="8"/>
  <c r="F9" i="8"/>
  <c r="F5" i="8"/>
  <c r="F4" i="8"/>
  <c r="F4" i="1"/>
  <c r="F15" i="1"/>
  <c r="E11" i="1"/>
  <c r="D11" i="1"/>
  <c r="F11" i="1" s="1"/>
  <c r="F20" i="8"/>
  <c r="F13" i="1"/>
  <c r="F24" i="1"/>
  <c r="F23" i="8"/>
  <c r="F17" i="8"/>
  <c r="F19" i="8"/>
  <c r="F10" i="1"/>
  <c r="E22" i="3"/>
  <c r="E24" i="3" s="1"/>
  <c r="E25" i="3" s="1"/>
  <c r="E12" i="3"/>
  <c r="E14" i="3" s="1"/>
  <c r="E15" i="3" s="1"/>
  <c r="F10" i="8"/>
  <c r="F5" i="1"/>
  <c r="F26" i="1"/>
  <c r="AA12" i="3"/>
  <c r="AA14" i="3" s="1"/>
  <c r="AA15" i="3" s="1"/>
  <c r="AE12" i="3"/>
  <c r="AE14" i="3" s="1"/>
  <c r="AE15" i="3" s="1"/>
  <c r="K32" i="3"/>
  <c r="K34" i="3" s="1"/>
  <c r="K35" i="3" s="1"/>
  <c r="Q12" i="3"/>
  <c r="Q14" i="3" s="1"/>
  <c r="Q15" i="3" s="1"/>
  <c r="AE32" i="3"/>
  <c r="AE34" i="3" s="1"/>
  <c r="AE35" i="3" s="1"/>
  <c r="O12" i="3"/>
  <c r="O14" i="3" s="1"/>
  <c r="O15" i="3" s="1"/>
  <c r="Q32" i="3"/>
  <c r="Q34" i="3" s="1"/>
  <c r="Q35" i="3" s="1"/>
  <c r="Y32" i="3"/>
  <c r="Y34" i="3" s="1"/>
  <c r="Y35" i="3" s="1"/>
  <c r="AC12" i="3"/>
  <c r="AC14" i="3" s="1"/>
  <c r="AC15" i="3" s="1"/>
  <c r="U12" i="3"/>
  <c r="U14" i="3" s="1"/>
  <c r="U15" i="3" s="1"/>
  <c r="I32" i="3"/>
  <c r="I34" i="3" s="1"/>
  <c r="I35" i="3" s="1"/>
  <c r="C32" i="3"/>
  <c r="AC32" i="3"/>
  <c r="AC34" i="3" s="1"/>
  <c r="AC35" i="3" s="1"/>
  <c r="I12" i="3"/>
  <c r="I14" i="3" s="1"/>
  <c r="I15" i="3" s="1"/>
  <c r="G32" i="3"/>
  <c r="G34" i="3" s="1"/>
  <c r="G35" i="3" s="1"/>
  <c r="W12" i="3"/>
  <c r="W14" i="3" s="1"/>
  <c r="W15" i="3" s="1"/>
  <c r="M32" i="3"/>
  <c r="M34" i="3" s="1"/>
  <c r="M35" i="3" s="1"/>
  <c r="M12" i="3"/>
  <c r="M14" i="3" s="1"/>
  <c r="M15" i="3" s="1"/>
  <c r="E32" i="3"/>
  <c r="E34" i="3" s="1"/>
  <c r="E35" i="3" s="1"/>
  <c r="G12" i="3"/>
  <c r="G14" i="3" s="1"/>
  <c r="G15" i="3" s="1"/>
  <c r="U32" i="3"/>
  <c r="U34" i="3" s="1"/>
  <c r="U35" i="3" s="1"/>
  <c r="W32" i="3"/>
  <c r="W34" i="3" s="1"/>
  <c r="W35" i="3" s="1"/>
  <c r="S12" i="3"/>
  <c r="S14" i="3" s="1"/>
  <c r="S15" i="3" s="1"/>
  <c r="O32" i="3"/>
  <c r="O34" i="3" s="1"/>
  <c r="O35" i="3" s="1"/>
  <c r="C12" i="3"/>
  <c r="S32" i="3"/>
  <c r="S34" i="3" s="1"/>
  <c r="S35" i="3" s="1"/>
  <c r="Y12" i="3"/>
  <c r="Y14" i="3" s="1"/>
  <c r="Y15" i="3" s="1"/>
  <c r="AA32" i="3"/>
  <c r="AA34" i="3" s="1"/>
  <c r="AA35" i="3" s="1"/>
  <c r="C54" i="3"/>
  <c r="Q22" i="3"/>
  <c r="Q24" i="3" s="1"/>
  <c r="Q25" i="3" s="1"/>
  <c r="Y42" i="3"/>
  <c r="Y44" i="3" s="1"/>
  <c r="Y45" i="3" s="1"/>
  <c r="E52" i="3"/>
  <c r="E54" i="3" s="1"/>
  <c r="E55" i="3" s="1"/>
  <c r="O42" i="3"/>
  <c r="O44" i="3" s="1"/>
  <c r="O45" i="3" s="1"/>
  <c r="U42" i="3"/>
  <c r="U44" i="3" s="1"/>
  <c r="U45" i="3" s="1"/>
  <c r="Y22" i="3"/>
  <c r="Y24" i="3" s="1"/>
  <c r="Y25" i="3" s="1"/>
  <c r="AA42" i="3"/>
  <c r="AA44" i="3" s="1"/>
  <c r="AA45" i="3" s="1"/>
  <c r="AE22" i="3"/>
  <c r="AE24" i="3" s="1"/>
  <c r="AE25" i="3" s="1"/>
  <c r="S42" i="3"/>
  <c r="S44" i="3" s="1"/>
  <c r="S45" i="3" s="1"/>
  <c r="S22" i="3"/>
  <c r="S24" i="3" s="1"/>
  <c r="S25" i="3" s="1"/>
  <c r="E42" i="3"/>
  <c r="E44" i="3" s="1"/>
  <c r="E45" i="3" s="1"/>
  <c r="K52" i="3"/>
  <c r="K54" i="3" s="1"/>
  <c r="K55" i="3" s="1"/>
  <c r="S52" i="3"/>
  <c r="S54" i="3" s="1"/>
  <c r="S55" i="3" s="1"/>
  <c r="AA52" i="3"/>
  <c r="AA54" i="3" s="1"/>
  <c r="AA55" i="3" s="1"/>
  <c r="G52" i="3"/>
  <c r="G54" i="3" s="1"/>
  <c r="G55" i="3" s="1"/>
  <c r="M22" i="3"/>
  <c r="M24" i="3" s="1"/>
  <c r="M25" i="3" s="1"/>
  <c r="W22" i="3"/>
  <c r="W24" i="3" s="1"/>
  <c r="W25" i="3" s="1"/>
  <c r="AC22" i="3"/>
  <c r="AC24" i="3" s="1"/>
  <c r="AC25" i="3" s="1"/>
  <c r="G42" i="3"/>
  <c r="G44" i="3" s="1"/>
  <c r="G45" i="3" s="1"/>
  <c r="U52" i="3"/>
  <c r="U54" i="3" s="1"/>
  <c r="U55" i="3" s="1"/>
  <c r="AC52" i="3"/>
  <c r="AC54" i="3" s="1"/>
  <c r="AC55" i="3" s="1"/>
  <c r="O22" i="3"/>
  <c r="O24" i="3" s="1"/>
  <c r="O25" i="3" s="1"/>
  <c r="U22" i="3"/>
  <c r="U24" i="3" s="1"/>
  <c r="U25" i="3" s="1"/>
  <c r="AA22" i="3"/>
  <c r="AA24" i="3" s="1"/>
  <c r="AA25" i="3" s="1"/>
  <c r="AE42" i="3"/>
  <c r="AE44" i="3" s="1"/>
  <c r="AE45" i="3" s="1"/>
  <c r="C22" i="3"/>
  <c r="K42" i="3"/>
  <c r="K44" i="3" s="1"/>
  <c r="K45" i="3" s="1"/>
  <c r="I22" i="3"/>
  <c r="I24" i="3" s="1"/>
  <c r="I25" i="3" s="1"/>
  <c r="K22" i="3"/>
  <c r="K24" i="3" s="1"/>
  <c r="K25" i="3" s="1"/>
  <c r="Q52" i="3"/>
  <c r="Q54" i="3" s="1"/>
  <c r="Q55" i="3" s="1"/>
  <c r="Y52" i="3"/>
  <c r="Y54" i="3" s="1"/>
  <c r="Y55" i="3" s="1"/>
  <c r="I52" i="3"/>
  <c r="I54" i="3" s="1"/>
  <c r="I55" i="3" s="1"/>
  <c r="M52" i="3"/>
  <c r="M54" i="3" s="1"/>
  <c r="M55" i="3" s="1"/>
  <c r="Q42" i="3"/>
  <c r="Q44" i="3" s="1"/>
  <c r="Q45" i="3" s="1"/>
  <c r="W42" i="3"/>
  <c r="W44" i="3" s="1"/>
  <c r="W45" i="3" s="1"/>
  <c r="C42" i="3"/>
  <c r="AC42" i="3"/>
  <c r="AC44" i="3" s="1"/>
  <c r="AC45" i="3" s="1"/>
  <c r="I42" i="3"/>
  <c r="I44" i="3" s="1"/>
  <c r="I45" i="3" s="1"/>
  <c r="G22" i="3"/>
  <c r="G24" i="3" s="1"/>
  <c r="G25" i="3" s="1"/>
  <c r="M42" i="3"/>
  <c r="M44" i="3" s="1"/>
  <c r="M45" i="3" s="1"/>
  <c r="O52" i="3"/>
  <c r="O54" i="3" s="1"/>
  <c r="O55" i="3" s="1"/>
  <c r="W52" i="3"/>
  <c r="W54" i="3" s="1"/>
  <c r="W55" i="3" s="1"/>
  <c r="AE52" i="3"/>
  <c r="AE54" i="3" s="1"/>
  <c r="AE55" i="3" s="1"/>
  <c r="C14" i="3" l="1"/>
  <c r="AG12" i="3"/>
  <c r="AG32" i="3"/>
  <c r="C34" i="3"/>
  <c r="C24" i="3"/>
  <c r="AG22" i="3"/>
  <c r="C44" i="3"/>
  <c r="AG42" i="3"/>
  <c r="AG52" i="3"/>
  <c r="AG54" i="3"/>
  <c r="C55" i="3"/>
  <c r="AG55" i="3" s="1"/>
  <c r="D66" i="3" s="1"/>
  <c r="D10" i="5" s="1"/>
  <c r="C35" i="3" l="1"/>
  <c r="AG35" i="3" s="1"/>
  <c r="C65" i="3" s="1"/>
  <c r="AG34" i="3"/>
  <c r="C15" i="3"/>
  <c r="AG15" i="3" s="1"/>
  <c r="C64" i="3" s="1"/>
  <c r="AG14" i="3"/>
  <c r="C17" i="4"/>
  <c r="D17" i="4" s="1"/>
  <c r="E9" i="1"/>
  <c r="F9" i="1" s="1"/>
  <c r="E16" i="1"/>
  <c r="C45" i="3"/>
  <c r="AG45" i="3" s="1"/>
  <c r="D65" i="3" s="1"/>
  <c r="AG44" i="3"/>
  <c r="AG24" i="3"/>
  <c r="C25" i="3"/>
  <c r="AG25" i="3" s="1"/>
  <c r="D64" i="3" s="1"/>
  <c r="D11" i="5" s="1"/>
  <c r="C11" i="5" l="1"/>
  <c r="D7" i="1"/>
  <c r="D7" i="8"/>
  <c r="D8" i="1"/>
  <c r="D8" i="8"/>
  <c r="E8" i="1"/>
  <c r="E8" i="8"/>
  <c r="E7" i="1"/>
  <c r="E7" i="8"/>
  <c r="F16" i="1"/>
  <c r="F8" i="1" l="1"/>
  <c r="F8" i="8"/>
  <c r="D17" i="1"/>
  <c r="D27" i="1" s="1"/>
  <c r="D16" i="8"/>
  <c r="D11" i="8"/>
  <c r="D15" i="8" s="1"/>
  <c r="D12" i="1"/>
  <c r="E17" i="1"/>
  <c r="E16" i="8"/>
  <c r="F7" i="8"/>
  <c r="E11" i="8"/>
  <c r="E15" i="8" s="1"/>
  <c r="F7" i="1"/>
  <c r="E12" i="1"/>
  <c r="F12" i="1" l="1"/>
  <c r="G3" i="1" s="1"/>
  <c r="F16" i="8"/>
  <c r="F11" i="8"/>
  <c r="F15" i="8" s="1"/>
  <c r="D24" i="8"/>
  <c r="E24" i="8"/>
  <c r="F17" i="1"/>
  <c r="F27" i="1" s="1"/>
  <c r="E27" i="1"/>
  <c r="G13" i="1" s="1"/>
  <c r="F24" i="8" l="1"/>
  <c r="G12" i="8"/>
  <c r="G3" i="8"/>
</calcChain>
</file>

<file path=xl/sharedStrings.xml><?xml version="1.0" encoding="utf-8"?>
<sst xmlns="http://schemas.openxmlformats.org/spreadsheetml/2006/main" count="456" uniqueCount="144">
  <si>
    <t>เรียน นักประดิษฐ์</t>
  </si>
  <si>
    <t>ขั้นตอนการกรอกข้อมูลคำนวณรอบตัดสินมีดังนี้</t>
  </si>
  <si>
    <t xml:space="preserve">1. กรอกข้อมูลใน Sheet สีเหลืองทั้งหมด </t>
  </si>
  <si>
    <r>
      <rPr>
        <sz val="11"/>
        <color rgb="FF000000"/>
        <rFont val="Tahoma"/>
        <family val="2"/>
        <scheme val="minor"/>
      </rPr>
      <t xml:space="preserve">1.รายละเอียด-วัสดุอุปกรณ์ และความถี่ของการทำงานที่เกี่ยวข้องกับสิ่งประดิษฐ์ (ครั้ง/ปี) </t>
    </r>
    <r>
      <rPr>
        <sz val="11"/>
        <color rgb="FFFF0000"/>
        <rFont val="Tahoma"/>
        <family val="2"/>
        <scheme val="minor"/>
      </rPr>
      <t>กรอกข้อมูลในช่องสีขาว</t>
    </r>
  </si>
  <si>
    <r>
      <rPr>
        <sz val="11"/>
        <color rgb="FF000000"/>
        <rFont val="Tahoma"/>
        <family val="2"/>
      </rPr>
      <t xml:space="preserve">2.รายละเอียด-ค่าแรง+ส่วนควบ กรอกปีก่อนมีสิ่งประดิษฐ์ ปีหลังมีสิ่งประดิษฐ์ </t>
    </r>
    <r>
      <rPr>
        <sz val="11"/>
        <color rgb="FF4472C4"/>
        <rFont val="Tahoma"/>
        <family val="2"/>
      </rPr>
      <t xml:space="preserve">ตำแหน่งและระดับ </t>
    </r>
    <r>
      <rPr>
        <sz val="11"/>
        <color rgb="FF000000"/>
        <rFont val="Tahoma"/>
        <family val="2"/>
      </rPr>
      <t xml:space="preserve">และ </t>
    </r>
    <r>
      <rPr>
        <sz val="11"/>
        <color theme="4" tint="-0.249977111117893"/>
        <rFont val="Tahoma"/>
        <family val="2"/>
      </rPr>
      <t>ชั่วโมงการทำงาน</t>
    </r>
    <r>
      <rPr>
        <sz val="11"/>
        <color rgb="FF000000"/>
        <rFont val="Tahoma"/>
        <family val="2"/>
      </rPr>
      <t xml:space="preserve"> (เงินเดือนและส่วนควบจะข้อมูลค่ากลางจาก อทบ. มาคำนวน)</t>
    </r>
  </si>
  <si>
    <r>
      <rPr>
        <sz val="11"/>
        <color rgb="FF000000"/>
        <rFont val="Tahoma"/>
        <family val="2"/>
        <scheme val="minor"/>
      </rPr>
      <t>3.โสหุ้ยการผลิต อายุการใช้งานสิ่งประดิษฐ์</t>
    </r>
    <r>
      <rPr>
        <sz val="11"/>
        <color rgb="FFFF0000"/>
        <rFont val="Tahoma"/>
        <family val="2"/>
        <scheme val="minor"/>
      </rPr>
      <t xml:space="preserve"> กรอกข้อมูลในช่องสีขาว</t>
    </r>
  </si>
  <si>
    <r>
      <rPr>
        <sz val="11"/>
        <color rgb="FF000000"/>
        <rFont val="Tahoma"/>
        <family val="2"/>
        <scheme val="minor"/>
      </rPr>
      <t>4.รายได้</t>
    </r>
    <r>
      <rPr>
        <sz val="11"/>
        <color rgb="FFFF0000"/>
        <rFont val="Tahoma"/>
        <family val="2"/>
        <scheme val="minor"/>
      </rPr>
      <t xml:space="preserve"> กรอกข้อมูลในช่องสีขาว</t>
    </r>
  </si>
  <si>
    <t>2. กรอกข้อมูลเฉพาะในช่องสีขาวเท่านั้น</t>
  </si>
  <si>
    <t>1. วัสดุอุปกรณ์</t>
  </si>
  <si>
    <t xml:space="preserve">ก่อนมีสิ่งประดิษฐ์ </t>
  </si>
  <si>
    <t>หลังมีสิ่งประดิษฐ์</t>
  </si>
  <si>
    <t xml:space="preserve">  1.1  รวมค่าวัสดุอุปกรณ์ทางตรง (บาท)</t>
  </si>
  <si>
    <t>1.1.1</t>
  </si>
  <si>
    <t>1.1.2</t>
  </si>
  <si>
    <t>1.1.3</t>
  </si>
  <si>
    <t>1.1.4</t>
  </si>
  <si>
    <t>1.1.5</t>
  </si>
  <si>
    <t xml:space="preserve">  1.2  รวมค่าวัสดุอุปกรณ์ทางอ้อม (บาท)</t>
  </si>
  <si>
    <t>1.2.1</t>
  </si>
  <si>
    <t>1.2.2</t>
  </si>
  <si>
    <t>1.2.3</t>
  </si>
  <si>
    <t>1.2.4</t>
  </si>
  <si>
    <t>1.2.5</t>
  </si>
  <si>
    <t>ก่อนมีสิ่งประดิษฐ์ (ครั้ง)</t>
  </si>
  <si>
    <t>หลังมีสิ่งประดิษฐ์ (ครั้ง)</t>
  </si>
  <si>
    <t>ความถี่ในการทำงานต่อเดือน</t>
  </si>
  <si>
    <t>หมายเหตุ</t>
  </si>
  <si>
    <t>ค่าวัสดุก่อนมีสิ่งประดิษฐ์ หมายถึง วัสดุที่ใช้งานทั้งหมดก่อนมีสิ่งประดิษฐ์</t>
  </si>
  <si>
    <r>
      <t xml:space="preserve">ค่าวัสดุหลังมีสิ่งประดิษฐ์ หมายถึง วัสดุที่ใช้งานทั้งหมด </t>
    </r>
    <r>
      <rPr>
        <b/>
        <u/>
        <sz val="16"/>
        <color rgb="FFFF0000"/>
        <rFont val="TH Sarabun New"/>
        <family val="2"/>
      </rPr>
      <t>ที่นำมาทำสิ่งประดิษฐ์ รวมถึงวัสดุที่ใช้หลังมีสิ่งประดิษฐ์</t>
    </r>
  </si>
  <si>
    <t xml:space="preserve">1.1 วัสดุอุปกรณ์ทางตรง หมายถึง วัสดุอุปกรณ์ที่นำมาใช้ในงานนั้นโดยตรง โดยส่วนใหญ่จะเป็นส่วนประกอบหลักของงานนั้นๆ </t>
  </si>
  <si>
    <t>1.2  วัสดุอุปกรณ์ทางอ้อม หมายถึง วัสดุอุปกรณ์ที่นำมาเป็นส่วนประกอบในงานนั้น เช่น ผ้าเช็ดมือ กระดาษ กาว กระดาษทราย เป็นต้น</t>
  </si>
  <si>
    <t>ก่อนมีสิ่งประดิษฐ์ หมายถึง ก่อนทำสิ่งประดิษฐ์</t>
  </si>
  <si>
    <t>หลังมีสิ่งประดิษฐ์ หมายถึง ระหว่างคิดค้นสิ่งประดิษฐ์ รวมถึงหลังมีสิ่งประดิษฐ์</t>
  </si>
  <si>
    <t>ปีก่อนมีสิ่งประดิษฐ์</t>
  </si>
  <si>
    <t xml:space="preserve">ปีหลังมีสิ่งประดิษฐ์ </t>
  </si>
  <si>
    <t>เงินเดือนทางตรง ก่อนมีสิ่งประดิษฐ์</t>
  </si>
  <si>
    <t>คนที่ 1</t>
  </si>
  <si>
    <t>คนที่ 2</t>
  </si>
  <si>
    <t>คนที่ 3</t>
  </si>
  <si>
    <t>คนที่ 4</t>
  </si>
  <si>
    <t>คนที่ 5</t>
  </si>
  <si>
    <t>คนที่ 6</t>
  </si>
  <si>
    <t>คนที่ 7</t>
  </si>
  <si>
    <t>คนที่ 8</t>
  </si>
  <si>
    <t>คนที่ 9</t>
  </si>
  <si>
    <t>คนที่ 10</t>
  </si>
  <si>
    <t>คนที่ 11</t>
  </si>
  <si>
    <t>คนที่ 12</t>
  </si>
  <si>
    <t>คนที่ 13</t>
  </si>
  <si>
    <t>คนที่ 14</t>
  </si>
  <si>
    <t>คนที่ 15</t>
  </si>
  <si>
    <t>รวม</t>
  </si>
  <si>
    <t>สำหรับนักประดิษฐ์ที่ต้องการให้ อวน. คำนวนโดยใช้ค่ากลางให้เลือกตำแหน่งและระดับ ไม่ต้องกรอกเงินเดือนและส่วนควบ</t>
  </si>
  <si>
    <t>ตำแหน่ง</t>
  </si>
  <si>
    <t>ระดับ</t>
  </si>
  <si>
    <t>เงินเดือน+ส่วนควบ</t>
  </si>
  <si>
    <t>ชั่วโมงทำงาน</t>
  </si>
  <si>
    <t>เงินเดือน+ส่วนควบ ต่อชั่วโมง</t>
  </si>
  <si>
    <t>เงินเดือนทางตรง หลังมีสิ่งประดิษฐ์</t>
  </si>
  <si>
    <t>เงินเดือนทางอ้อม ก่อนมีสิ่งประดิษฐ์</t>
  </si>
  <si>
    <t>เงินเดือนทางอ้อม หลังมีสิ่งประดิษฐ์</t>
  </si>
  <si>
    <t>ค่าแรง ในการพัฒนาสิ่งประดิษฐ์</t>
  </si>
  <si>
    <t>ก่อนมีสิ่งประดิษฐ์</t>
  </si>
  <si>
    <t>ค่าจ้างเหมาแรงงาน (ถ้ามี)</t>
  </si>
  <si>
    <t>2. เงินเดือน ค่าแรง ฯลฯ</t>
  </si>
  <si>
    <t xml:space="preserve">  2.1  เงินเดือนทางตรง</t>
  </si>
  <si>
    <t xml:space="preserve">  2.2  เงินเดือนทางอ้อม</t>
  </si>
  <si>
    <t xml:space="preserve">  2.3 ค่าแรงในการพัฒนาสิ่งประดิษฐ์</t>
  </si>
  <si>
    <t xml:space="preserve">  2.4  ค่าจ้างเหมาแรงงาน</t>
  </si>
  <si>
    <t xml:space="preserve">หมายเหตุ:2.1 เงินเดือนทางตรง หมายถึง เงินเดือนของผู้ปฏิบัติงานที่ดำเนินการในงานนั้นโดยตรง โดยส่วนใหญ่จะเป็นผู้ปฏิบัติงานทำงานหลักของงานนั้นๆ </t>
  </si>
  <si>
    <t xml:space="preserve">           2.2  เงินเดือนทางอ้อม หมายถึง เงินเดือนของผู้ที่มีส่วนเกี่ยวข้องที่ไม่ใช้ผู้ปฏิบัติงานหลัก เช่น ที่ปรึกษา ผู้มีอำนาจอนุมัติงานในการทำงานนั้นๆ เป็นต้น</t>
  </si>
  <si>
    <t>รายละเอียด</t>
  </si>
  <si>
    <t>หลังมีสิ่งประดิษฐ์ (บาท)</t>
  </si>
  <si>
    <t xml:space="preserve">3. รวมโส้หุ้ยการผลิต </t>
  </si>
  <si>
    <t>3.1 ไฟฟ้า</t>
  </si>
  <si>
    <t>3.2 น้ำ</t>
  </si>
  <si>
    <t>3.3 ค่าเช่า</t>
  </si>
  <si>
    <t xml:space="preserve"> หมายเหตุ          3.  โสหุ้ยการผลิต หมายถึง ค่าใช้จ่ายที่นอกเหนือจากค่าวัสดุอุปกรณ์ เงินเดือน เช่น ค่าสาธารณูปโภค ค่าบำรุงรักษาเครื่องจักร ค่าเช่า เป็นต้น</t>
  </si>
  <si>
    <t>อายุใช้งาน (ปี)</t>
  </si>
  <si>
    <t>ราคาทุน (บาท)</t>
  </si>
  <si>
    <t>ค่าเสื่อมต่อปี (บาท)</t>
  </si>
  <si>
    <t>(หากไม่มีรายได้ไม่จำเป็นต้องกรอก)</t>
  </si>
  <si>
    <t>ก่อนมีสิ่งประดิษฐ์ (บาท)</t>
  </si>
  <si>
    <t>ค่าใช้จ่าย</t>
  </si>
  <si>
    <t>ค่าความพร้อมจ่าย</t>
  </si>
  <si>
    <t>ค่าปรับตามสัญญา</t>
  </si>
  <si>
    <t>ค่าเสียโอกาสในการขายไฟ</t>
  </si>
  <si>
    <t>ค่าแรง/ค่าจ้างพัฒนาสิ่งประดิษฐ์</t>
  </si>
  <si>
    <t>ค่าแรง/ค่าจ้างในการปฏิบัติงาน</t>
  </si>
  <si>
    <t>เพิ่มข้อมูลโปรดระบุ</t>
  </si>
  <si>
    <t>ต่อยอดทางธุรกิจ</t>
  </si>
  <si>
    <t>รายได้จากการขาย Software</t>
  </si>
  <si>
    <t>เพิ่มโอกาสในการขายถ่าน (ราคาถ่านต่อตัน)</t>
  </si>
  <si>
    <t>ตารางประกอบการคำนวณต้นทุนหรือการเพิ่มรายได้</t>
  </si>
  <si>
    <t>ผลต่าง</t>
  </si>
  <si>
    <t>ผลต่างคิดเป็นเปอร์เซ็นต์</t>
  </si>
  <si>
    <t>ลดต้นทุน</t>
  </si>
  <si>
    <t>1.วัสดุอุปกรณ์</t>
  </si>
  <si>
    <t xml:space="preserve">   1.1 วัสดุอุปกรณ์ทางตรง</t>
  </si>
  <si>
    <t xml:space="preserve">   1.2 วัสดุอุปกรณ์ทางอ้อม</t>
  </si>
  <si>
    <t xml:space="preserve">   2.1 เงินเดือนทางตรง</t>
  </si>
  <si>
    <t xml:space="preserve">   2.2 เงินเดือนทางอ้อม</t>
  </si>
  <si>
    <t xml:space="preserve">   2.3 ค่าแรงในการพัฒนาสิ่งประดิษฐ์</t>
  </si>
  <si>
    <t xml:space="preserve">   2.4 ค่าจ้างเหมาแรงงาน</t>
  </si>
  <si>
    <t xml:space="preserve">3. โสหุ้ยการผลิต </t>
  </si>
  <si>
    <t>เพิ่มรายได้</t>
  </si>
  <si>
    <t>หมายเหตุ: (นักประดิษฐ์สามารถกรอกข้อมูลด้านล่างเพิ่มเติมเพื่อเป็นข้อมูลให้กรรมการได้)</t>
  </si>
  <si>
    <t>ต้นทุน</t>
  </si>
  <si>
    <t xml:space="preserve">   2.3 ค่าจ้างเหมาแรงงาน</t>
  </si>
  <si>
    <t>หมายเหตุ: (นักประดิษฐ์สามารถกรอกข้อมูลเพิ่มเติมเพื่อเป็นข้อมูลให้กรรมการได้)</t>
  </si>
  <si>
    <t>วก.</t>
  </si>
  <si>
    <t>วศ.</t>
  </si>
  <si>
    <t>วท.</t>
  </si>
  <si>
    <t>นค.</t>
  </si>
  <si>
    <t>ช.</t>
  </si>
  <si>
    <t>สถ.</t>
  </si>
  <si>
    <t>นธ.</t>
  </si>
  <si>
    <t>นพ.</t>
  </si>
  <si>
    <t>ทพ.</t>
  </si>
  <si>
    <t>ภส.</t>
  </si>
  <si>
    <t>พบ.</t>
  </si>
  <si>
    <t>บช.</t>
  </si>
  <si>
    <t>ศก.</t>
  </si>
  <si>
    <t>พช.</t>
  </si>
  <si>
    <t>ชก.</t>
  </si>
  <si>
    <t>สายงาน/ระดับ</t>
  </si>
  <si>
    <t>av all</t>
  </si>
  <si>
    <t>ผวก.</t>
  </si>
  <si>
    <t>รวห.</t>
  </si>
  <si>
    <t>รวย.</t>
  </si>
  <si>
    <t>รวบ.</t>
  </si>
  <si>
    <t>รวฟ.</t>
  </si>
  <si>
    <t>รวช.</t>
  </si>
  <si>
    <t>รวส.</t>
  </si>
  <si>
    <t>รวธ.</t>
  </si>
  <si>
    <t>รวพ.</t>
  </si>
  <si>
    <t>เฉลียภาพรวม</t>
  </si>
  <si>
    <t>Av all</t>
  </si>
  <si>
    <t>Type</t>
  </si>
  <si>
    <t>Level</t>
  </si>
  <si>
    <t>Salary</t>
  </si>
  <si>
    <t>av</t>
  </si>
  <si>
    <t>all</t>
  </si>
  <si>
    <t xml:space="preserve">y = -214.7x4 + 2821.7x3 - 9636x2 + 17795x + 12517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</si>
</sst>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87" formatCode="_(* #,##0.00_);_(* \(#,##0.00\);_(* &quot;-&quot;??_);_(@_)"/>
    <numFmt numFmtId="188" formatCode="_-* #,##0_-;\-* #,##0_-;_-* &quot;-&quot;??_-;_-@_-"/>
  </numFmts>
  <fonts count="26" x14ac:knownFonts="1">
    <font>
      <sz val="11"/>
      <color theme="1"/>
      <name val="Tahoma"/>
      <family val="2"/>
      <scheme val="minor"/>
    </font>
    <font>
      <sz val="16"/>
      <color theme="1"/>
      <name val="TH Sarabun New"/>
      <family val="2"/>
    </font>
    <font>
      <sz val="16"/>
      <color rgb="FFFF0000"/>
      <name val="TH Sarabun New"/>
      <family val="2"/>
    </font>
    <font>
      <b/>
      <sz val="16"/>
      <color theme="1"/>
      <name val="TH Sarabun New"/>
      <family val="2"/>
    </font>
    <font>
      <sz val="11"/>
      <color theme="1"/>
      <name val="Tahoma"/>
      <family val="2"/>
      <scheme val="minor"/>
    </font>
    <font>
      <sz val="8"/>
      <name val="Tahoma"/>
      <family val="2"/>
      <scheme val="minor"/>
    </font>
    <font>
      <b/>
      <sz val="20"/>
      <color theme="1"/>
      <name val="TH SarabunPSK"/>
      <family val="2"/>
    </font>
    <font>
      <b/>
      <sz val="11"/>
      <color theme="1"/>
      <name val="TH Sarabun New"/>
      <family val="2"/>
    </font>
    <font>
      <sz val="11"/>
      <color rgb="FF000000"/>
      <name val="Tahoma"/>
      <family val="2"/>
      <scheme val="minor"/>
    </font>
    <font>
      <sz val="11"/>
      <color rgb="FFFF0000"/>
      <name val="Tahoma"/>
      <family val="2"/>
      <scheme val="minor"/>
    </font>
    <font>
      <sz val="11"/>
      <color rgb="FF000000"/>
      <name val="Tahoma"/>
      <family val="2"/>
    </font>
    <font>
      <sz val="11"/>
      <color rgb="FF4472C4"/>
      <name val="Tahoma"/>
      <family val="2"/>
    </font>
    <font>
      <sz val="16"/>
      <color theme="1"/>
      <name val="TH SarabunIT๙"/>
      <family val="2"/>
    </font>
    <font>
      <b/>
      <sz val="16"/>
      <color theme="1"/>
      <name val="TH SarabunIT๙"/>
      <family val="2"/>
    </font>
    <font>
      <sz val="11"/>
      <color theme="4" tint="-0.249977111117893"/>
      <name val="Tahoma"/>
      <family val="2"/>
    </font>
    <font>
      <b/>
      <sz val="16"/>
      <color rgb="FFFF0000"/>
      <name val="TH Sarabun New"/>
      <family val="2"/>
    </font>
    <font>
      <sz val="11"/>
      <color rgb="FF000000"/>
      <name val="Aptos Narrow"/>
      <family val="2"/>
    </font>
    <font>
      <sz val="16"/>
      <color rgb="FF000000"/>
      <name val="Tahoma"/>
      <family val="2"/>
      <scheme val="minor"/>
    </font>
    <font>
      <sz val="16"/>
      <color theme="1"/>
      <name val="Tahoma"/>
      <family val="2"/>
      <scheme val="minor"/>
    </font>
    <font>
      <b/>
      <sz val="22"/>
      <color rgb="FFFF0000"/>
      <name val="Tahoma"/>
      <family val="2"/>
      <scheme val="minor"/>
    </font>
    <font>
      <b/>
      <sz val="12"/>
      <color rgb="FF000000"/>
      <name val="Tahoma"/>
      <family val="2"/>
      <scheme val="minor"/>
    </font>
    <font>
      <b/>
      <sz val="11"/>
      <color theme="1"/>
      <name val="Tahoma"/>
      <family val="2"/>
      <scheme val="minor"/>
    </font>
    <font>
      <sz val="11"/>
      <color theme="0"/>
      <name val="Tahoma"/>
      <family val="2"/>
      <scheme val="minor"/>
    </font>
    <font>
      <sz val="11"/>
      <color theme="1"/>
      <name val="Tahoma"/>
      <family val="2"/>
    </font>
    <font>
      <b/>
      <u/>
      <sz val="16"/>
      <color rgb="FFFF0000"/>
      <name val="TH Sarabun New"/>
      <family val="2"/>
    </font>
    <font>
      <sz val="16"/>
      <name val="TH Sarabun New"/>
      <family val="2"/>
    </font>
  </fonts>
  <fills count="15">
    <fill>
      <patternFill patternType="none"/>
    </fill>
    <fill>
      <patternFill patternType="gray125"/>
    </fill>
    <fill>
      <patternFill patternType="solid">
        <fgColor theme="4" tint="0.79998168889431442"/>
        <bgColor indexed="64"/>
      </patternFill>
    </fill>
    <fill>
      <patternFill patternType="solid">
        <fgColor rgb="FFFFFF00"/>
        <bgColor indexed="64"/>
      </patternFill>
    </fill>
    <fill>
      <patternFill patternType="solid">
        <fgColor theme="5" tint="0.59999389629810485"/>
        <bgColor indexed="64"/>
      </patternFill>
    </fill>
    <fill>
      <patternFill patternType="solid">
        <fgColor theme="9" tint="0.59999389629810485"/>
        <bgColor indexed="64"/>
      </patternFill>
    </fill>
    <fill>
      <patternFill patternType="solid">
        <fgColor theme="6" tint="0.59999389629810485"/>
        <bgColor indexed="64"/>
      </patternFill>
    </fill>
    <fill>
      <patternFill patternType="solid">
        <fgColor theme="7" tint="0.39997558519241921"/>
        <bgColor indexed="64"/>
      </patternFill>
    </fill>
    <fill>
      <patternFill patternType="solid">
        <fgColor theme="7" tint="0.59999389629810485"/>
        <bgColor indexed="64"/>
      </patternFill>
    </fill>
    <fill>
      <patternFill patternType="solid">
        <fgColor theme="4" tint="0.59999389629810485"/>
        <bgColor indexed="64"/>
      </patternFill>
    </fill>
    <fill>
      <patternFill patternType="solid">
        <fgColor theme="0"/>
        <bgColor indexed="64"/>
      </patternFill>
    </fill>
    <fill>
      <patternFill patternType="solid">
        <fgColor theme="4"/>
        <bgColor indexed="64"/>
      </patternFill>
    </fill>
    <fill>
      <patternFill patternType="solid">
        <fgColor rgb="FFFFC000"/>
        <bgColor indexed="64"/>
      </patternFill>
    </fill>
    <fill>
      <patternFill patternType="solid">
        <fgColor rgb="FF00B050"/>
        <bgColor indexed="64"/>
      </patternFill>
    </fill>
    <fill>
      <patternFill patternType="solid">
        <fgColor rgb="FF92D050"/>
        <bgColor indexed="64"/>
      </patternFill>
    </fill>
  </fills>
  <borders count="5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ck">
        <color indexed="64"/>
      </left>
      <right style="thick">
        <color indexed="64"/>
      </right>
      <top style="thick">
        <color indexed="64"/>
      </top>
      <bottom style="thick">
        <color indexed="64"/>
      </bottom>
      <diagonal/>
    </border>
    <border>
      <left style="thin">
        <color indexed="64"/>
      </left>
      <right style="thin">
        <color indexed="64"/>
      </right>
      <top style="thin">
        <color indexed="64"/>
      </top>
      <bottom/>
      <diagonal/>
    </border>
    <border>
      <left/>
      <right/>
      <top style="thick">
        <color indexed="64"/>
      </top>
      <bottom/>
      <diagonal/>
    </border>
    <border>
      <left style="thick">
        <color indexed="64"/>
      </left>
      <right style="thick">
        <color indexed="64"/>
      </right>
      <top style="thick">
        <color indexed="64"/>
      </top>
      <bottom style="thin">
        <color indexed="64"/>
      </bottom>
      <diagonal/>
    </border>
    <border>
      <left style="thick">
        <color indexed="64"/>
      </left>
      <right style="thick">
        <color indexed="64"/>
      </right>
      <top style="thin">
        <color indexed="64"/>
      </top>
      <bottom style="thin">
        <color indexed="64"/>
      </bottom>
      <diagonal/>
    </border>
    <border>
      <left style="thick">
        <color indexed="64"/>
      </left>
      <right style="thick">
        <color indexed="64"/>
      </right>
      <top style="thin">
        <color indexed="64"/>
      </top>
      <bottom style="thick">
        <color indexed="64"/>
      </bottom>
      <diagonal/>
    </border>
    <border>
      <left style="thin">
        <color indexed="64"/>
      </left>
      <right style="thin">
        <color indexed="64"/>
      </right>
      <top style="medium">
        <color rgb="FF000000"/>
      </top>
      <bottom style="thin">
        <color indexed="64"/>
      </bottom>
      <diagonal/>
    </border>
    <border>
      <left style="thin">
        <color indexed="64"/>
      </left>
      <right style="medium">
        <color rgb="FF000000"/>
      </right>
      <top style="medium">
        <color rgb="FF000000"/>
      </top>
      <bottom style="thin">
        <color indexed="64"/>
      </bottom>
      <diagonal/>
    </border>
    <border>
      <left style="thin">
        <color indexed="64"/>
      </left>
      <right style="medium">
        <color rgb="FF000000"/>
      </right>
      <top style="thin">
        <color indexed="64"/>
      </top>
      <bottom style="thin">
        <color indexed="64"/>
      </bottom>
      <diagonal/>
    </border>
    <border>
      <left style="thin">
        <color indexed="64"/>
      </left>
      <right style="thin">
        <color indexed="64"/>
      </right>
      <top style="thin">
        <color indexed="64"/>
      </top>
      <bottom style="medium">
        <color rgb="FF000000"/>
      </bottom>
      <diagonal/>
    </border>
    <border>
      <left style="thin">
        <color indexed="64"/>
      </left>
      <right style="medium">
        <color rgb="FF000000"/>
      </right>
      <top style="thin">
        <color indexed="64"/>
      </top>
      <bottom style="medium">
        <color rgb="FF000000"/>
      </bottom>
      <diagonal/>
    </border>
    <border>
      <left style="thin">
        <color indexed="64"/>
      </left>
      <right style="thin">
        <color indexed="64"/>
      </right>
      <top/>
      <bottom style="thin">
        <color indexed="64"/>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style="medium">
        <color rgb="FF000000"/>
      </right>
      <top/>
      <bottom style="medium">
        <color rgb="FF000000"/>
      </bottom>
      <diagonal/>
    </border>
    <border>
      <left style="thick">
        <color indexed="64"/>
      </left>
      <right style="thin">
        <color indexed="64"/>
      </right>
      <top/>
      <bottom style="medium">
        <color rgb="FF000000"/>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right style="thin">
        <color indexed="64"/>
      </right>
      <top style="medium">
        <color rgb="FF000000"/>
      </top>
      <bottom style="thin">
        <color indexed="64"/>
      </bottom>
      <diagonal/>
    </border>
    <border>
      <left/>
      <right style="thin">
        <color indexed="64"/>
      </right>
      <top style="thin">
        <color indexed="64"/>
      </top>
      <bottom style="medium">
        <color rgb="FF000000"/>
      </bottom>
      <diagonal/>
    </border>
    <border>
      <left/>
      <right style="thick">
        <color indexed="64"/>
      </right>
      <top style="thick">
        <color indexed="64"/>
      </top>
      <bottom/>
      <diagonal/>
    </border>
    <border>
      <left/>
      <right style="thick">
        <color indexed="64"/>
      </right>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style="thin">
        <color indexed="64"/>
      </right>
      <top/>
      <bottom style="thin">
        <color indexed="64"/>
      </bottom>
      <diagonal/>
    </border>
    <border>
      <left style="medium">
        <color rgb="FF000000"/>
      </left>
      <right style="thick">
        <color indexed="64"/>
      </right>
      <top/>
      <bottom/>
      <diagonal/>
    </border>
    <border>
      <left style="thin">
        <color indexed="64"/>
      </left>
      <right style="medium">
        <color rgb="FF000000"/>
      </right>
      <top/>
      <bottom style="thin">
        <color indexed="64"/>
      </bottom>
      <diagonal/>
    </border>
    <border>
      <left style="medium">
        <color rgb="FF000000"/>
      </left>
      <right style="thick">
        <color indexed="64"/>
      </right>
      <top/>
      <bottom style="medium">
        <color rgb="FF000000"/>
      </bottom>
      <diagonal/>
    </border>
    <border>
      <left style="thick">
        <color indexed="64"/>
      </left>
      <right/>
      <top/>
      <bottom style="medium">
        <color rgb="FF000000"/>
      </bottom>
      <diagonal/>
    </border>
    <border>
      <left/>
      <right style="thick">
        <color indexed="64"/>
      </right>
      <top/>
      <bottom style="thick">
        <color indexed="64"/>
      </bottom>
      <diagonal/>
    </border>
    <border>
      <left/>
      <right style="thin">
        <color indexed="64"/>
      </right>
      <top/>
      <bottom style="medium">
        <color rgb="FF000000"/>
      </bottom>
      <diagonal/>
    </border>
    <border>
      <left style="thin">
        <color indexed="64"/>
      </left>
      <right style="thin">
        <color indexed="64"/>
      </right>
      <top/>
      <bottom style="medium">
        <color rgb="FF000000"/>
      </bottom>
      <diagonal/>
    </border>
    <border>
      <left style="thin">
        <color indexed="64"/>
      </left>
      <right style="medium">
        <color rgb="FF000000"/>
      </right>
      <top/>
      <bottom style="medium">
        <color rgb="FF000000"/>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style="medium">
        <color rgb="FF000000"/>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s>
  <cellStyleXfs count="3">
    <xf numFmtId="0" fontId="0" fillId="0" borderId="0"/>
    <xf numFmtId="43" fontId="4" fillId="0" borderId="0" applyFont="0" applyFill="0" applyBorder="0" applyAlignment="0" applyProtection="0"/>
    <xf numFmtId="9" fontId="4" fillId="0" borderId="0" applyFont="0" applyFill="0" applyBorder="0" applyAlignment="0" applyProtection="0"/>
  </cellStyleXfs>
  <cellXfs count="172">
    <xf numFmtId="0" fontId="0" fillId="0" borderId="0" xfId="0"/>
    <xf numFmtId="0" fontId="1" fillId="0" borderId="0" xfId="0" applyFont="1"/>
    <xf numFmtId="0" fontId="2" fillId="0" borderId="0" xfId="0" applyFont="1"/>
    <xf numFmtId="0" fontId="1" fillId="5" borderId="8" xfId="0" applyFont="1" applyFill="1" applyBorder="1"/>
    <xf numFmtId="0" fontId="3" fillId="5" borderId="8" xfId="0" applyFont="1" applyFill="1" applyBorder="1" applyAlignment="1">
      <alignment horizontal="center"/>
    </xf>
    <xf numFmtId="9" fontId="1" fillId="0" borderId="0" xfId="2" applyFont="1"/>
    <xf numFmtId="0" fontId="3" fillId="2" borderId="10" xfId="0" applyFont="1" applyFill="1" applyBorder="1"/>
    <xf numFmtId="0" fontId="1" fillId="2" borderId="10" xfId="0" applyFont="1" applyFill="1" applyBorder="1"/>
    <xf numFmtId="0" fontId="1" fillId="2" borderId="5" xfId="0" applyFont="1" applyFill="1" applyBorder="1"/>
    <xf numFmtId="43" fontId="1" fillId="2" borderId="1" xfId="1" applyFont="1" applyFill="1" applyBorder="1"/>
    <xf numFmtId="43" fontId="1" fillId="2" borderId="3" xfId="1" applyFont="1" applyFill="1" applyBorder="1"/>
    <xf numFmtId="0" fontId="3" fillId="2" borderId="4" xfId="0" applyFont="1" applyFill="1" applyBorder="1"/>
    <xf numFmtId="43" fontId="1" fillId="2" borderId="4" xfId="1" applyFont="1" applyFill="1" applyBorder="1"/>
    <xf numFmtId="43" fontId="1" fillId="2" borderId="1" xfId="1" applyFont="1" applyFill="1" applyBorder="1" applyProtection="1"/>
    <xf numFmtId="0" fontId="3" fillId="2" borderId="7" xfId="0" applyFont="1" applyFill="1" applyBorder="1"/>
    <xf numFmtId="43" fontId="1" fillId="2" borderId="9" xfId="1" applyFont="1" applyFill="1" applyBorder="1"/>
    <xf numFmtId="43" fontId="1" fillId="2" borderId="6" xfId="1" applyFont="1" applyFill="1" applyBorder="1"/>
    <xf numFmtId="43" fontId="1" fillId="4" borderId="1" xfId="1" applyFont="1" applyFill="1" applyBorder="1"/>
    <xf numFmtId="0" fontId="1" fillId="4" borderId="5" xfId="0" applyFont="1" applyFill="1" applyBorder="1"/>
    <xf numFmtId="0" fontId="3" fillId="7" borderId="9" xfId="0" applyFont="1" applyFill="1" applyBorder="1" applyAlignment="1">
      <alignment horizontal="center"/>
    </xf>
    <xf numFmtId="0" fontId="1" fillId="4" borderId="29" xfId="0" applyFont="1" applyFill="1" applyBorder="1"/>
    <xf numFmtId="43" fontId="1" fillId="4" borderId="14" xfId="1" applyFont="1" applyFill="1" applyBorder="1"/>
    <xf numFmtId="43" fontId="1" fillId="4" borderId="15" xfId="1" applyFont="1" applyFill="1" applyBorder="1"/>
    <xf numFmtId="43" fontId="1" fillId="4" borderId="16" xfId="1" applyFont="1" applyFill="1" applyBorder="1"/>
    <xf numFmtId="0" fontId="1" fillId="4" borderId="30" xfId="0" applyFont="1" applyFill="1" applyBorder="1"/>
    <xf numFmtId="43" fontId="1" fillId="4" borderId="17" xfId="1" applyFont="1" applyFill="1" applyBorder="1"/>
    <xf numFmtId="43" fontId="1" fillId="4" borderId="18" xfId="1" applyFont="1" applyFill="1" applyBorder="1"/>
    <xf numFmtId="0" fontId="3" fillId="6" borderId="33" xfId="0" applyFont="1" applyFill="1" applyBorder="1" applyAlignment="1">
      <alignment horizontal="center"/>
    </xf>
    <xf numFmtId="43" fontId="3" fillId="6" borderId="34" xfId="1" applyFont="1" applyFill="1" applyBorder="1" applyAlignment="1">
      <alignment horizontal="right"/>
    </xf>
    <xf numFmtId="0" fontId="1" fillId="4" borderId="35" xfId="0" applyFont="1" applyFill="1" applyBorder="1"/>
    <xf numFmtId="43" fontId="1" fillId="4" borderId="19" xfId="1" applyFont="1" applyFill="1" applyBorder="1"/>
    <xf numFmtId="43" fontId="1" fillId="4" borderId="37" xfId="1" applyFont="1" applyFill="1" applyBorder="1"/>
    <xf numFmtId="0" fontId="3" fillId="4" borderId="39" xfId="0" applyFont="1" applyFill="1" applyBorder="1" applyAlignment="1">
      <alignment horizontal="center" vertical="center"/>
    </xf>
    <xf numFmtId="0" fontId="1" fillId="4" borderId="41" xfId="0" applyFont="1" applyFill="1" applyBorder="1"/>
    <xf numFmtId="43" fontId="1" fillId="4" borderId="42" xfId="1" applyFont="1" applyFill="1" applyBorder="1"/>
    <xf numFmtId="0" fontId="3" fillId="6" borderId="26" xfId="0" applyFont="1" applyFill="1" applyBorder="1" applyAlignment="1">
      <alignment horizontal="center"/>
    </xf>
    <xf numFmtId="2" fontId="3" fillId="6" borderId="42" xfId="0" applyNumberFormat="1" applyFont="1" applyFill="1" applyBorder="1" applyAlignment="1">
      <alignment horizontal="right"/>
    </xf>
    <xf numFmtId="2" fontId="3" fillId="6" borderId="43" xfId="0" applyNumberFormat="1" applyFont="1" applyFill="1" applyBorder="1" applyAlignment="1">
      <alignment horizontal="right"/>
    </xf>
    <xf numFmtId="43" fontId="1" fillId="2" borderId="9" xfId="1" applyFont="1" applyFill="1" applyBorder="1" applyProtection="1"/>
    <xf numFmtId="0" fontId="16" fillId="0" borderId="0" xfId="0" applyFont="1" applyAlignment="1">
      <alignment wrapText="1"/>
    </xf>
    <xf numFmtId="0" fontId="17" fillId="0" borderId="0" xfId="0" applyFont="1" applyAlignment="1">
      <alignment wrapText="1"/>
    </xf>
    <xf numFmtId="0" fontId="18" fillId="0" borderId="0" xfId="0" applyFont="1"/>
    <xf numFmtId="4" fontId="17" fillId="0" borderId="0" xfId="0" applyNumberFormat="1" applyFont="1" applyAlignment="1">
      <alignment wrapText="1"/>
    </xf>
    <xf numFmtId="4" fontId="18" fillId="0" borderId="0" xfId="0" applyNumberFormat="1" applyFont="1"/>
    <xf numFmtId="43" fontId="3" fillId="8" borderId="1" xfId="1" applyFont="1" applyFill="1" applyBorder="1" applyProtection="1"/>
    <xf numFmtId="43" fontId="1" fillId="8" borderId="1" xfId="1" applyFont="1" applyFill="1" applyBorder="1" applyProtection="1"/>
    <xf numFmtId="0" fontId="3" fillId="10" borderId="1" xfId="0" applyFont="1" applyFill="1" applyBorder="1" applyAlignment="1" applyProtection="1">
      <alignment horizontal="center" vertical="center"/>
      <protection locked="0"/>
    </xf>
    <xf numFmtId="43" fontId="0" fillId="4" borderId="1" xfId="1" applyFont="1" applyFill="1" applyBorder="1" applyProtection="1"/>
    <xf numFmtId="0" fontId="19" fillId="0" borderId="0" xfId="0" applyFont="1"/>
    <xf numFmtId="0" fontId="0" fillId="0" borderId="0" xfId="0" applyProtection="1">
      <protection locked="0"/>
    </xf>
    <xf numFmtId="0" fontId="3" fillId="7" borderId="1" xfId="0" applyFont="1" applyFill="1" applyBorder="1" applyAlignment="1" applyProtection="1">
      <alignment horizontal="center"/>
      <protection locked="0"/>
    </xf>
    <xf numFmtId="0" fontId="1" fillId="0" borderId="1" xfId="0" applyFont="1" applyBorder="1" applyProtection="1">
      <protection locked="0"/>
    </xf>
    <xf numFmtId="0" fontId="1" fillId="0" borderId="0" xfId="0" applyFont="1" applyProtection="1">
      <protection locked="0"/>
    </xf>
    <xf numFmtId="0" fontId="2" fillId="0" borderId="0" xfId="0" applyFont="1" applyProtection="1">
      <protection locked="0"/>
    </xf>
    <xf numFmtId="0" fontId="3" fillId="7" borderId="1" xfId="0" applyFont="1" applyFill="1" applyBorder="1" applyAlignment="1" applyProtection="1">
      <alignment horizontal="left"/>
      <protection locked="0"/>
    </xf>
    <xf numFmtId="0" fontId="15" fillId="0" borderId="0" xfId="0" applyFont="1" applyProtection="1">
      <protection locked="0"/>
    </xf>
    <xf numFmtId="43" fontId="0" fillId="11" borderId="1" xfId="1" applyFont="1" applyFill="1" applyBorder="1" applyProtection="1"/>
    <xf numFmtId="2" fontId="0" fillId="0" borderId="0" xfId="1" applyNumberFormat="1" applyFont="1" applyBorder="1" applyProtection="1">
      <protection locked="0"/>
    </xf>
    <xf numFmtId="2" fontId="1" fillId="0" borderId="0" xfId="1" applyNumberFormat="1" applyFont="1" applyProtection="1">
      <protection locked="0"/>
    </xf>
    <xf numFmtId="43" fontId="1" fillId="0" borderId="1" xfId="1" applyFont="1" applyBorder="1" applyProtection="1">
      <protection locked="0"/>
    </xf>
    <xf numFmtId="43" fontId="1" fillId="11" borderId="1" xfId="1" applyFont="1" applyFill="1" applyBorder="1" applyProtection="1"/>
    <xf numFmtId="0" fontId="0" fillId="0" borderId="1" xfId="0" applyBorder="1" applyProtection="1">
      <protection locked="0"/>
    </xf>
    <xf numFmtId="2" fontId="0" fillId="0" borderId="1" xfId="1" applyNumberFormat="1" applyFont="1" applyBorder="1" applyProtection="1">
      <protection locked="0"/>
    </xf>
    <xf numFmtId="43" fontId="0" fillId="0" borderId="0" xfId="1" applyFont="1"/>
    <xf numFmtId="4" fontId="18" fillId="12" borderId="0" xfId="0" applyNumberFormat="1" applyFont="1" applyFill="1"/>
    <xf numFmtId="187" fontId="0" fillId="0" borderId="0" xfId="0" applyNumberFormat="1"/>
    <xf numFmtId="0" fontId="23" fillId="0" borderId="0" xfId="0" applyFont="1"/>
    <xf numFmtId="0" fontId="2" fillId="0" borderId="1" xfId="0" applyFont="1" applyBorder="1" applyAlignment="1" applyProtection="1">
      <alignment horizontal="left"/>
      <protection locked="0"/>
    </xf>
    <xf numFmtId="43" fontId="3" fillId="6" borderId="42" xfId="1" applyFont="1" applyFill="1" applyBorder="1" applyAlignment="1">
      <alignment horizontal="right"/>
    </xf>
    <xf numFmtId="43" fontId="3" fillId="6" borderId="43" xfId="1" applyFont="1" applyFill="1" applyBorder="1" applyAlignment="1">
      <alignment horizontal="right"/>
    </xf>
    <xf numFmtId="43" fontId="1" fillId="4" borderId="43" xfId="1" applyFont="1" applyFill="1" applyBorder="1"/>
    <xf numFmtId="0" fontId="1" fillId="4" borderId="54" xfId="0" applyFont="1" applyFill="1" applyBorder="1"/>
    <xf numFmtId="0" fontId="3" fillId="0" borderId="0" xfId="0" applyFont="1" applyAlignment="1">
      <alignment horizontal="center"/>
    </xf>
    <xf numFmtId="0" fontId="20" fillId="3" borderId="1" xfId="0" applyFont="1" applyFill="1" applyBorder="1" applyAlignment="1">
      <alignment horizontal="center" vertical="center"/>
    </xf>
    <xf numFmtId="10" fontId="22" fillId="0" borderId="0" xfId="0" applyNumberFormat="1" applyFont="1" applyAlignment="1">
      <alignment horizontal="center" vertical="center"/>
    </xf>
    <xf numFmtId="0" fontId="20" fillId="11" borderId="1" xfId="0" applyFont="1" applyFill="1" applyBorder="1" applyAlignment="1">
      <alignment horizontal="center" vertical="center"/>
    </xf>
    <xf numFmtId="0" fontId="3" fillId="5" borderId="2" xfId="0" applyFont="1" applyFill="1" applyBorder="1"/>
    <xf numFmtId="0" fontId="3" fillId="8" borderId="1" xfId="0" applyFont="1" applyFill="1" applyBorder="1" applyAlignment="1">
      <alignment horizontal="center" vertical="center"/>
    </xf>
    <xf numFmtId="0" fontId="3" fillId="9" borderId="1" xfId="0" applyFont="1" applyFill="1" applyBorder="1" applyAlignment="1">
      <alignment horizontal="center" vertical="center"/>
    </xf>
    <xf numFmtId="0" fontId="0" fillId="0" borderId="1" xfId="0" applyBorder="1" applyAlignment="1">
      <alignment horizontal="right"/>
    </xf>
    <xf numFmtId="0" fontId="3" fillId="9" borderId="1" xfId="0" applyFont="1" applyFill="1" applyBorder="1" applyAlignment="1">
      <alignment horizontal="left" vertical="center"/>
    </xf>
    <xf numFmtId="188" fontId="1" fillId="9" borderId="1" xfId="1" applyNumberFormat="1" applyFont="1" applyFill="1" applyBorder="1" applyProtection="1"/>
    <xf numFmtId="0" fontId="3" fillId="8" borderId="1" xfId="0" applyFont="1" applyFill="1" applyBorder="1" applyAlignment="1">
      <alignment horizontal="left" vertical="center"/>
    </xf>
    <xf numFmtId="188" fontId="1" fillId="0" borderId="1" xfId="1" applyNumberFormat="1" applyFont="1" applyBorder="1" applyProtection="1"/>
    <xf numFmtId="0" fontId="3" fillId="8" borderId="1" xfId="0" applyFont="1" applyFill="1" applyBorder="1" applyAlignment="1">
      <alignment horizontal="left" vertical="center" wrapText="1"/>
    </xf>
    <xf numFmtId="43" fontId="0" fillId="0" borderId="0" xfId="0" applyNumberFormat="1"/>
    <xf numFmtId="0" fontId="3" fillId="12" borderId="2" xfId="0" applyFont="1" applyFill="1" applyBorder="1"/>
    <xf numFmtId="0" fontId="3" fillId="13" borderId="2" xfId="0" applyFont="1" applyFill="1" applyBorder="1"/>
    <xf numFmtId="0" fontId="0" fillId="0" borderId="0" xfId="0" applyAlignment="1">
      <alignment vertical="center"/>
    </xf>
    <xf numFmtId="0" fontId="0" fillId="0" borderId="19" xfId="0" applyBorder="1" applyAlignment="1">
      <alignment horizontal="right"/>
    </xf>
    <xf numFmtId="0" fontId="13" fillId="8" borderId="1" xfId="0" applyFont="1" applyFill="1" applyBorder="1"/>
    <xf numFmtId="0" fontId="12" fillId="0" borderId="0" xfId="0" applyFont="1"/>
    <xf numFmtId="0" fontId="3" fillId="3" borderId="1" xfId="0" applyFont="1" applyFill="1" applyBorder="1" applyAlignment="1">
      <alignment horizontal="center" vertical="center"/>
    </xf>
    <xf numFmtId="0" fontId="3" fillId="3" borderId="1" xfId="0" applyFont="1" applyFill="1" applyBorder="1" applyAlignment="1">
      <alignment horizontal="center" vertical="center" wrapText="1"/>
    </xf>
    <xf numFmtId="0" fontId="1" fillId="4" borderId="1" xfId="0" applyFont="1" applyFill="1" applyBorder="1"/>
    <xf numFmtId="0" fontId="21" fillId="0" borderId="1" xfId="0" applyFont="1" applyBorder="1" applyAlignment="1" applyProtection="1">
      <alignment horizontal="center" vertical="center"/>
      <protection locked="0"/>
    </xf>
    <xf numFmtId="43" fontId="0" fillId="11" borderId="1" xfId="1" applyFont="1" applyFill="1" applyBorder="1" applyProtection="1">
      <protection locked="0"/>
    </xf>
    <xf numFmtId="0" fontId="1" fillId="0" borderId="45" xfId="0" applyFont="1" applyBorder="1" applyProtection="1">
      <protection locked="0"/>
    </xf>
    <xf numFmtId="43" fontId="1" fillId="0" borderId="45" xfId="1" applyFont="1" applyFill="1" applyBorder="1" applyProtection="1">
      <protection locked="0"/>
    </xf>
    <xf numFmtId="43" fontId="1" fillId="0" borderId="46" xfId="1" applyFont="1" applyFill="1" applyBorder="1" applyProtection="1">
      <protection locked="0"/>
    </xf>
    <xf numFmtId="43" fontId="1" fillId="0" borderId="9" xfId="1" applyFont="1" applyFill="1" applyBorder="1" applyProtection="1">
      <protection locked="0"/>
    </xf>
    <xf numFmtId="43" fontId="1" fillId="0" borderId="48" xfId="1" applyFont="1" applyFill="1" applyBorder="1" applyProtection="1">
      <protection locked="0"/>
    </xf>
    <xf numFmtId="43" fontId="1" fillId="0" borderId="1" xfId="1" applyFont="1" applyFill="1" applyBorder="1" applyProtection="1">
      <protection locked="0"/>
    </xf>
    <xf numFmtId="43" fontId="1" fillId="0" borderId="49" xfId="1" applyFont="1" applyFill="1" applyBorder="1" applyProtection="1">
      <protection locked="0"/>
    </xf>
    <xf numFmtId="0" fontId="2" fillId="0" borderId="1" xfId="0" applyFont="1" applyBorder="1" applyProtection="1">
      <protection locked="0"/>
    </xf>
    <xf numFmtId="0" fontId="2" fillId="0" borderId="53" xfId="0" applyFont="1" applyBorder="1" applyProtection="1">
      <protection locked="0"/>
    </xf>
    <xf numFmtId="43" fontId="1" fillId="0" borderId="51" xfId="1" applyFont="1" applyFill="1" applyBorder="1" applyProtection="1">
      <protection locked="0"/>
    </xf>
    <xf numFmtId="43" fontId="1" fillId="0" borderId="52" xfId="1" applyFont="1" applyFill="1" applyBorder="1" applyProtection="1">
      <protection locked="0"/>
    </xf>
    <xf numFmtId="0" fontId="1" fillId="0" borderId="19" xfId="0" applyFont="1" applyBorder="1" applyProtection="1">
      <protection locked="0"/>
    </xf>
    <xf numFmtId="43" fontId="1" fillId="0" borderId="19" xfId="1" applyFont="1" applyFill="1" applyBorder="1" applyProtection="1">
      <protection locked="0"/>
    </xf>
    <xf numFmtId="0" fontId="3" fillId="7" borderId="1" xfId="0" applyFont="1" applyFill="1" applyBorder="1" applyAlignment="1">
      <alignment horizontal="center"/>
    </xf>
    <xf numFmtId="43" fontId="1" fillId="0" borderId="0" xfId="1" applyFont="1" applyBorder="1" applyProtection="1"/>
    <xf numFmtId="43" fontId="1" fillId="0" borderId="0" xfId="1" applyFont="1" applyProtection="1"/>
    <xf numFmtId="0" fontId="0" fillId="0" borderId="1" xfId="0" applyBorder="1" applyAlignment="1" applyProtection="1">
      <alignment horizontal="center" vertical="center" wrapText="1"/>
      <protection locked="0"/>
    </xf>
    <xf numFmtId="0" fontId="0" fillId="0" borderId="1" xfId="0" applyBorder="1" applyAlignment="1" applyProtection="1">
      <alignment vertical="center" wrapText="1"/>
      <protection locked="0"/>
    </xf>
    <xf numFmtId="0" fontId="25" fillId="0" borderId="1" xfId="0" applyFont="1" applyBorder="1"/>
    <xf numFmtId="43" fontId="1" fillId="0" borderId="1" xfId="1" applyFont="1" applyFill="1" applyBorder="1" applyProtection="1"/>
    <xf numFmtId="43" fontId="1" fillId="0" borderId="49" xfId="1" applyFont="1" applyFill="1" applyBorder="1" applyProtection="1"/>
    <xf numFmtId="43" fontId="1" fillId="0" borderId="55" xfId="1" applyFont="1" applyFill="1" applyBorder="1" applyProtection="1"/>
    <xf numFmtId="43" fontId="1" fillId="0" borderId="56" xfId="1" applyFont="1" applyFill="1" applyBorder="1" applyProtection="1">
      <protection locked="0"/>
    </xf>
    <xf numFmtId="0" fontId="2" fillId="0" borderId="51" xfId="0" applyFont="1" applyBorder="1"/>
    <xf numFmtId="43" fontId="1" fillId="0" borderId="51" xfId="1" applyFont="1" applyFill="1" applyBorder="1" applyProtection="1"/>
    <xf numFmtId="43" fontId="1" fillId="0" borderId="52" xfId="1" applyFont="1" applyFill="1" applyBorder="1" applyProtection="1"/>
    <xf numFmtId="0" fontId="4" fillId="0" borderId="0" xfId="0" applyFont="1"/>
    <xf numFmtId="0" fontId="9" fillId="0" borderId="0" xfId="0" applyFont="1"/>
    <xf numFmtId="0" fontId="9" fillId="0" borderId="0" xfId="0" applyFont="1" applyProtection="1">
      <protection locked="0"/>
    </xf>
    <xf numFmtId="43" fontId="3" fillId="8" borderId="3" xfId="1" applyFont="1" applyFill="1" applyBorder="1" applyAlignment="1" applyProtection="1">
      <alignment horizontal="center"/>
    </xf>
    <xf numFmtId="43" fontId="3" fillId="8" borderId="5" xfId="1" applyFont="1" applyFill="1" applyBorder="1" applyAlignment="1" applyProtection="1">
      <alignment horizontal="center"/>
    </xf>
    <xf numFmtId="43" fontId="1" fillId="8" borderId="3" xfId="1" applyFont="1" applyFill="1" applyBorder="1" applyAlignment="1" applyProtection="1">
      <alignment horizontal="center"/>
    </xf>
    <xf numFmtId="43" fontId="1" fillId="8" borderId="5" xfId="1" applyFont="1" applyFill="1" applyBorder="1" applyAlignment="1" applyProtection="1">
      <alignment horizontal="center"/>
    </xf>
    <xf numFmtId="188" fontId="1" fillId="9" borderId="3" xfId="1" applyNumberFormat="1" applyFont="1" applyFill="1" applyBorder="1" applyAlignment="1" applyProtection="1">
      <alignment horizontal="center"/>
    </xf>
    <xf numFmtId="188" fontId="1" fillId="9" borderId="5" xfId="1" applyNumberFormat="1" applyFont="1" applyFill="1" applyBorder="1" applyAlignment="1" applyProtection="1">
      <alignment horizontal="center"/>
    </xf>
    <xf numFmtId="188" fontId="1" fillId="0" borderId="3" xfId="1" applyNumberFormat="1" applyFont="1" applyBorder="1" applyAlignment="1" applyProtection="1">
      <alignment horizontal="center"/>
      <protection locked="0"/>
    </xf>
    <xf numFmtId="188" fontId="1" fillId="0" borderId="5" xfId="1" applyNumberFormat="1" applyFont="1" applyBorder="1" applyAlignment="1" applyProtection="1">
      <alignment horizontal="center"/>
      <protection locked="0"/>
    </xf>
    <xf numFmtId="0" fontId="12" fillId="0" borderId="3" xfId="0" applyFont="1" applyBorder="1" applyAlignment="1" applyProtection="1">
      <alignment horizontal="center"/>
      <protection locked="0"/>
    </xf>
    <xf numFmtId="0" fontId="12" fillId="0" borderId="5" xfId="0" applyFont="1" applyBorder="1" applyAlignment="1" applyProtection="1">
      <alignment horizontal="center"/>
      <protection locked="0"/>
    </xf>
    <xf numFmtId="0" fontId="3" fillId="8" borderId="3" xfId="0" applyFont="1" applyFill="1" applyBorder="1" applyAlignment="1">
      <alignment horizontal="center" vertical="center"/>
    </xf>
    <xf numFmtId="0" fontId="3" fillId="8" borderId="5" xfId="0" applyFont="1" applyFill="1" applyBorder="1" applyAlignment="1">
      <alignment horizontal="center" vertical="center"/>
    </xf>
    <xf numFmtId="0" fontId="3" fillId="8" borderId="3" xfId="0" applyFont="1" applyFill="1" applyBorder="1" applyAlignment="1">
      <alignment horizontal="center" vertical="center" wrapText="1"/>
    </xf>
    <xf numFmtId="0" fontId="3" fillId="8" borderId="5" xfId="0" applyFont="1" applyFill="1" applyBorder="1" applyAlignment="1">
      <alignment horizontal="center" vertical="center" wrapText="1"/>
    </xf>
    <xf numFmtId="0" fontId="3" fillId="8" borderId="9" xfId="0" applyFont="1" applyFill="1" applyBorder="1" applyAlignment="1">
      <alignment horizontal="center" vertical="center"/>
    </xf>
    <xf numFmtId="0" fontId="3" fillId="8" borderId="19" xfId="0" applyFont="1" applyFill="1" applyBorder="1" applyAlignment="1">
      <alignment horizontal="center" vertical="center"/>
    </xf>
    <xf numFmtId="0" fontId="0" fillId="0" borderId="9" xfId="0" applyBorder="1" applyAlignment="1">
      <alignment horizontal="right" vertical="center"/>
    </xf>
    <xf numFmtId="0" fontId="0" fillId="0" borderId="19" xfId="0" applyBorder="1" applyAlignment="1">
      <alignment horizontal="right" vertical="center"/>
    </xf>
    <xf numFmtId="0" fontId="7" fillId="9" borderId="9" xfId="0" applyFont="1" applyFill="1" applyBorder="1" applyAlignment="1">
      <alignment horizontal="center" vertical="center" wrapText="1"/>
    </xf>
    <xf numFmtId="0" fontId="7" fillId="9" borderId="19" xfId="0" applyFont="1" applyFill="1" applyBorder="1" applyAlignment="1">
      <alignment horizontal="center" vertical="center" wrapText="1"/>
    </xf>
    <xf numFmtId="0" fontId="13" fillId="8" borderId="3" xfId="0" applyFont="1" applyFill="1" applyBorder="1" applyAlignment="1">
      <alignment horizontal="center"/>
    </xf>
    <xf numFmtId="0" fontId="13" fillId="8" borderId="5" xfId="0" applyFont="1" applyFill="1" applyBorder="1" applyAlignment="1">
      <alignment horizontal="center"/>
    </xf>
    <xf numFmtId="0" fontId="0" fillId="0" borderId="0" xfId="0" applyAlignment="1">
      <alignment horizontal="center"/>
    </xf>
    <xf numFmtId="0" fontId="6" fillId="8" borderId="44" xfId="0" applyFont="1" applyFill="1" applyBorder="1" applyAlignment="1">
      <alignment horizontal="center" vertical="center"/>
    </xf>
    <xf numFmtId="0" fontId="6" fillId="8" borderId="47" xfId="0" applyFont="1" applyFill="1" applyBorder="1" applyAlignment="1">
      <alignment horizontal="center" vertical="center"/>
    </xf>
    <xf numFmtId="0" fontId="6" fillId="8" borderId="50" xfId="0" applyFont="1" applyFill="1" applyBorder="1" applyAlignment="1">
      <alignment horizontal="center" vertical="center"/>
    </xf>
    <xf numFmtId="0" fontId="6" fillId="14" borderId="47" xfId="0" applyFont="1" applyFill="1" applyBorder="1" applyAlignment="1">
      <alignment horizontal="center" vertical="center"/>
    </xf>
    <xf numFmtId="0" fontId="6" fillId="14" borderId="50" xfId="0" applyFont="1" applyFill="1" applyBorder="1" applyAlignment="1">
      <alignment horizontal="center" vertical="center"/>
    </xf>
    <xf numFmtId="0" fontId="3" fillId="4" borderId="22" xfId="0" applyFont="1" applyFill="1" applyBorder="1" applyAlignment="1">
      <alignment horizontal="center" vertical="center"/>
    </xf>
    <xf numFmtId="0" fontId="3" fillId="4" borderId="38" xfId="0" applyFont="1" applyFill="1" applyBorder="1" applyAlignment="1">
      <alignment horizontal="center" vertical="center"/>
    </xf>
    <xf numFmtId="9" fontId="1" fillId="4" borderId="31" xfId="2" applyFont="1" applyFill="1" applyBorder="1" applyAlignment="1">
      <alignment horizontal="center" vertical="center"/>
    </xf>
    <xf numFmtId="9" fontId="1" fillId="4" borderId="32" xfId="2" applyFont="1" applyFill="1" applyBorder="1" applyAlignment="1">
      <alignment horizontal="center" vertical="center"/>
    </xf>
    <xf numFmtId="9" fontId="1" fillId="4" borderId="40" xfId="2" applyFont="1" applyFill="1" applyBorder="1" applyAlignment="1">
      <alignment horizontal="center" vertical="center"/>
    </xf>
    <xf numFmtId="9" fontId="1" fillId="2" borderId="11" xfId="2" applyFont="1" applyFill="1" applyBorder="1" applyAlignment="1">
      <alignment horizontal="center" vertical="center"/>
    </xf>
    <xf numFmtId="9" fontId="1" fillId="2" borderId="12" xfId="2" applyFont="1" applyFill="1" applyBorder="1" applyAlignment="1">
      <alignment horizontal="center" vertical="center"/>
    </xf>
    <xf numFmtId="9" fontId="1" fillId="2" borderId="13" xfId="2" applyFont="1" applyFill="1" applyBorder="1" applyAlignment="1">
      <alignment horizontal="center" vertical="center"/>
    </xf>
    <xf numFmtId="0" fontId="3" fillId="0" borderId="0" xfId="0" applyFont="1" applyAlignment="1">
      <alignment horizontal="center"/>
    </xf>
    <xf numFmtId="0" fontId="3" fillId="2" borderId="20" xfId="0" applyFont="1" applyFill="1" applyBorder="1" applyAlignment="1">
      <alignment horizontal="center" vertical="center" wrapText="1"/>
    </xf>
    <xf numFmtId="0" fontId="3" fillId="2" borderId="21" xfId="0" applyFont="1" applyFill="1" applyBorder="1" applyAlignment="1">
      <alignment horizontal="center" vertical="center" wrapText="1"/>
    </xf>
    <xf numFmtId="0" fontId="3" fillId="2" borderId="22" xfId="0" applyFont="1" applyFill="1" applyBorder="1" applyAlignment="1">
      <alignment horizontal="center" vertical="center" wrapText="1"/>
    </xf>
    <xf numFmtId="0" fontId="3" fillId="2" borderId="23" xfId="0" applyFont="1" applyFill="1" applyBorder="1" applyAlignment="1">
      <alignment horizontal="center" vertical="center" wrapText="1"/>
    </xf>
    <xf numFmtId="0" fontId="3" fillId="2" borderId="24" xfId="0" applyFont="1" applyFill="1" applyBorder="1" applyAlignment="1">
      <alignment horizontal="center" vertical="center" wrapText="1"/>
    </xf>
    <xf numFmtId="0" fontId="3" fillId="2" borderId="25" xfId="0" applyFont="1" applyFill="1" applyBorder="1" applyAlignment="1">
      <alignment horizontal="center" vertical="center" wrapText="1"/>
    </xf>
    <xf numFmtId="0" fontId="3" fillId="4" borderId="27" xfId="0" applyFont="1" applyFill="1" applyBorder="1" applyAlignment="1">
      <alignment horizontal="center" vertical="center"/>
    </xf>
    <xf numFmtId="0" fontId="3" fillId="4" borderId="28" xfId="0" applyFont="1" applyFill="1" applyBorder="1" applyAlignment="1">
      <alignment horizontal="center" vertical="center"/>
    </xf>
    <xf numFmtId="0" fontId="3" fillId="4" borderId="36" xfId="0" applyFont="1" applyFill="1" applyBorder="1" applyAlignment="1">
      <alignment horizontal="center" vertical="center"/>
    </xf>
  </cellXfs>
  <cellStyles count="3">
    <cellStyle name="Comma" xfId="1" builtinId="3"/>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-1524000</xdr:colOff>
      <xdr:row>0</xdr:row>
      <xdr:rowOff>-342900</xdr:rowOff>
    </xdr:from>
    <xdr:to>
      <xdr:col>0</xdr:col>
      <xdr:colOff>-1524000</xdr:colOff>
      <xdr:row>0</xdr:row>
      <xdr:rowOff>-342900</xdr:rowOff>
    </xdr:to>
    <xdr:grpSp>
      <xdr:nvGrpSpPr>
        <xdr:cNvPr id="5" name="Group 4">
          <a:extLst>
            <a:ext uri="{FF2B5EF4-FFF2-40B4-BE49-F238E27FC236}">
              <a16:creationId xmlns:a16="http://schemas.microsoft.com/office/drawing/2014/main" id="{EA277D8B-1B7C-2D73-12AB-8DB482991E05}"/>
            </a:ext>
          </a:extLst>
        </xdr:cNvPr>
        <xdr:cNvGrpSpPr/>
      </xdr:nvGrpSpPr>
      <xdr:grpSpPr>
        <a:xfrm>
          <a:off x="-1524000" y="-342900"/>
          <a:ext cx="0" cy="0"/>
          <a:chOff x="660400" y="10458450"/>
          <a:chExt cx="9245600" cy="765810"/>
        </a:xfrm>
      </xdr:grpSpPr>
      <xdr:pic>
        <xdr:nvPicPr>
          <xdr:cNvPr id="6" name="Picture 5">
            <a:extLst>
              <a:ext uri="{FF2B5EF4-FFF2-40B4-BE49-F238E27FC236}">
                <a16:creationId xmlns:a16="http://schemas.microsoft.com/office/drawing/2014/main" id="{00000000-0008-0000-0200-000006000000}"/>
              </a:ext>
            </a:extLst>
          </xdr:cNvPr>
          <xdr:cNvPicPr>
            <a:picLocks noChangeAspect="1"/>
          </xdr:cNvPicPr>
        </xdr:nvPicPr>
        <xdr:blipFill>
          <a:blip xmlns:r="http://schemas.openxmlformats.org/officeDocument/2006/relationships" r:embed="rId1"/>
          <a:stretch>
            <a:fillRect/>
          </a:stretch>
        </xdr:blipFill>
        <xdr:spPr>
          <a:xfrm>
            <a:off x="660400" y="10490200"/>
            <a:ext cx="5181335" cy="734060"/>
          </a:xfrm>
          <a:prstGeom prst="rect">
            <a:avLst/>
          </a:prstGeom>
        </xdr:spPr>
      </xdr:pic>
      <xdr:sp macro="" textlink="">
        <xdr:nvSpPr>
          <xdr:cNvPr id="2" name="TextBox 1">
            <a:extLst>
              <a:ext uri="{FF2B5EF4-FFF2-40B4-BE49-F238E27FC236}">
                <a16:creationId xmlns:a16="http://schemas.microsoft.com/office/drawing/2014/main" id="{13C289AF-DE10-774F-AA40-9B4728765846}"/>
              </a:ext>
            </a:extLst>
          </xdr:cNvPr>
          <xdr:cNvSpPr txBox="1"/>
        </xdr:nvSpPr>
        <xdr:spPr>
          <a:xfrm>
            <a:off x="3581400" y="10502900"/>
            <a:ext cx="2025650" cy="3175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chorCtr="0"/>
          <a:lstStyle/>
          <a:p>
            <a:pPr rtl="0"/>
            <a:r>
              <a:rPr lang="th-TH" sz="1600" b="1">
                <a:latin typeface="TH Sarabun New" panose="020B0500040200020003" pitchFamily="34" charset="-34"/>
                <a:cs typeface="TH Sarabun New" panose="020B0500040200020003" pitchFamily="34" charset="-34"/>
              </a:rPr>
              <a:t>เงินเดือน</a:t>
            </a:r>
            <a:r>
              <a:rPr lang="th-TH" sz="1600" b="1" baseline="0">
                <a:latin typeface="TH Sarabun New" panose="020B0500040200020003" pitchFamily="34" charset="-34"/>
                <a:cs typeface="TH Sarabun New" panose="020B0500040200020003" pitchFamily="34" charset="-34"/>
              </a:rPr>
              <a:t> </a:t>
            </a:r>
            <a:r>
              <a:rPr lang="en-US" sz="1600" b="1" baseline="0">
                <a:latin typeface="TH Sarabun New" panose="020B0500040200020003" pitchFamily="34" charset="-34"/>
                <a:cs typeface="TH Sarabun New" panose="020B0500040200020003" pitchFamily="34" charset="-34"/>
              </a:rPr>
              <a:t>+ </a:t>
            </a:r>
            <a:r>
              <a:rPr lang="th-TH" sz="1600" b="1" baseline="0">
                <a:latin typeface="TH Sarabun New" panose="020B0500040200020003" pitchFamily="34" charset="-34"/>
                <a:cs typeface="TH Sarabun New" panose="020B0500040200020003" pitchFamily="34" charset="-34"/>
              </a:rPr>
              <a:t>ส่วนควบ </a:t>
            </a:r>
            <a:endParaRPr lang="th-TH" sz="1600" b="1">
              <a:latin typeface="TH Sarabun New" panose="020B0500040200020003" pitchFamily="34" charset="-34"/>
              <a:cs typeface="TH Sarabun New" panose="020B0500040200020003" pitchFamily="34" charset="-34"/>
            </a:endParaRPr>
          </a:p>
        </xdr:txBody>
      </xdr:sp>
      <xdr:sp macro="" textlink="">
        <xdr:nvSpPr>
          <xdr:cNvPr id="4" name="TextBox 3">
            <a:extLst>
              <a:ext uri="{FF2B5EF4-FFF2-40B4-BE49-F238E27FC236}">
                <a16:creationId xmlns:a16="http://schemas.microsoft.com/office/drawing/2014/main" id="{4D52547F-0B3B-1528-C460-6FA667503E74}"/>
              </a:ext>
            </a:extLst>
          </xdr:cNvPr>
          <xdr:cNvSpPr txBox="1"/>
        </xdr:nvSpPr>
        <xdr:spPr>
          <a:xfrm>
            <a:off x="4972050" y="10458450"/>
            <a:ext cx="4933950" cy="2984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en-US" sz="1600" b="1" baseline="0">
                <a:solidFill>
                  <a:schemeClr val="dk1"/>
                </a:solidFill>
                <a:effectLst/>
                <a:latin typeface="TH Sarabun New" panose="020B0500040200020003" pitchFamily="34" charset="-34"/>
                <a:ea typeface="+mn-ea"/>
                <a:cs typeface="TH Sarabun New" panose="020B0500040200020003" pitchFamily="34" charset="-34"/>
              </a:rPr>
              <a:t>(</a:t>
            </a:r>
            <a:r>
              <a:rPr lang="th-TH" sz="1600" b="1" baseline="0">
                <a:solidFill>
                  <a:schemeClr val="dk1"/>
                </a:solidFill>
                <a:effectLst/>
                <a:latin typeface="TH Sarabun New" panose="020B0500040200020003" pitchFamily="34" charset="-34"/>
                <a:ea typeface="+mn-ea"/>
                <a:cs typeface="TH Sarabun New" panose="020B0500040200020003" pitchFamily="34" charset="-34"/>
              </a:rPr>
              <a:t>ส่วนควบ ปี </a:t>
            </a:r>
            <a:r>
              <a:rPr lang="en-US" sz="1600" b="1" baseline="0">
                <a:solidFill>
                  <a:schemeClr val="dk1"/>
                </a:solidFill>
                <a:effectLst/>
                <a:latin typeface="TH Sarabun New" panose="020B0500040200020003" pitchFamily="34" charset="-34"/>
                <a:ea typeface="+mn-ea"/>
                <a:cs typeface="TH Sarabun New" panose="020B0500040200020003" pitchFamily="34" charset="-34"/>
              </a:rPr>
              <a:t>2567 = 43.87% </a:t>
            </a:r>
            <a:r>
              <a:rPr lang="th-TH" sz="1600" b="1" baseline="0">
                <a:solidFill>
                  <a:schemeClr val="dk1"/>
                </a:solidFill>
                <a:effectLst/>
                <a:latin typeface="TH Sarabun New" panose="020B0500040200020003" pitchFamily="34" charset="-34"/>
                <a:ea typeface="+mn-ea"/>
                <a:cs typeface="TH Sarabun New" panose="020B0500040200020003" pitchFamily="34" charset="-34"/>
              </a:rPr>
              <a:t>ปี</a:t>
            </a:r>
            <a:r>
              <a:rPr lang="en-US" sz="1600" b="1" baseline="0">
                <a:solidFill>
                  <a:schemeClr val="dk1"/>
                </a:solidFill>
                <a:effectLst/>
                <a:latin typeface="TH Sarabun New" panose="020B0500040200020003" pitchFamily="34" charset="-34"/>
                <a:ea typeface="+mn-ea"/>
                <a:cs typeface="TH Sarabun New" panose="020B0500040200020003" pitchFamily="34" charset="-34"/>
              </a:rPr>
              <a:t>25</a:t>
            </a:r>
            <a:r>
              <a:rPr lang="th-TH" sz="1600" b="1">
                <a:solidFill>
                  <a:schemeClr val="dk1"/>
                </a:solidFill>
                <a:effectLst/>
                <a:latin typeface="TH Sarabun New" panose="020B0500040200020003" pitchFamily="34" charset="-34"/>
                <a:ea typeface="+mn-ea"/>
                <a:cs typeface="TH Sarabun New" panose="020B0500040200020003" pitchFamily="34" charset="-34"/>
              </a:rPr>
              <a:t>65 = 39.69%</a:t>
            </a:r>
            <a:r>
              <a:rPr lang="en-US" sz="1600" b="1">
                <a:solidFill>
                  <a:schemeClr val="dk1"/>
                </a:solidFill>
                <a:effectLst/>
                <a:latin typeface="TH Sarabun New" panose="020B0500040200020003" pitchFamily="34" charset="-34"/>
                <a:ea typeface="+mn-ea"/>
                <a:cs typeface="TH Sarabun New" panose="020B0500040200020003" pitchFamily="34" charset="-34"/>
              </a:rPr>
              <a:t>  </a:t>
            </a:r>
            <a:r>
              <a:rPr lang="th-TH" sz="1600" b="1">
                <a:solidFill>
                  <a:schemeClr val="dk1"/>
                </a:solidFill>
                <a:effectLst/>
                <a:latin typeface="TH Sarabun New" panose="020B0500040200020003" pitchFamily="34" charset="-34"/>
                <a:ea typeface="+mn-ea"/>
                <a:cs typeface="TH Sarabun New" panose="020B0500040200020003" pitchFamily="34" charset="-34"/>
              </a:rPr>
              <a:t>ปี</a:t>
            </a:r>
            <a:r>
              <a:rPr lang="th-TH" sz="1600" b="1" baseline="0">
                <a:solidFill>
                  <a:schemeClr val="dk1"/>
                </a:solidFill>
                <a:effectLst/>
                <a:latin typeface="TH Sarabun New" panose="020B0500040200020003" pitchFamily="34" charset="-34"/>
                <a:ea typeface="+mn-ea"/>
                <a:cs typeface="TH Sarabun New" panose="020B0500040200020003" pitchFamily="34" charset="-34"/>
              </a:rPr>
              <a:t> </a:t>
            </a:r>
            <a:r>
              <a:rPr lang="en-US" sz="1600" b="1" baseline="0">
                <a:solidFill>
                  <a:schemeClr val="dk1"/>
                </a:solidFill>
                <a:effectLst/>
                <a:latin typeface="TH Sarabun New" panose="020B0500040200020003" pitchFamily="34" charset="-34"/>
                <a:ea typeface="+mn-ea"/>
                <a:cs typeface="TH Sarabun New" panose="020B0500040200020003" pitchFamily="34" charset="-34"/>
              </a:rPr>
              <a:t>25</a:t>
            </a:r>
            <a:r>
              <a:rPr lang="th-TH" sz="1600" b="1">
                <a:solidFill>
                  <a:schemeClr val="dk1"/>
                </a:solidFill>
                <a:effectLst/>
                <a:latin typeface="TH Sarabun New" panose="020B0500040200020003" pitchFamily="34" charset="-34"/>
                <a:ea typeface="+mn-ea"/>
                <a:cs typeface="TH Sarabun New" panose="020B0500040200020003" pitchFamily="34" charset="-34"/>
              </a:rPr>
              <a:t>66 = 42.70%</a:t>
            </a:r>
            <a:r>
              <a:rPr lang="en-US" sz="1600" b="1">
                <a:solidFill>
                  <a:schemeClr val="dk1"/>
                </a:solidFill>
                <a:effectLst/>
                <a:latin typeface="TH Sarabun New" panose="020B0500040200020003" pitchFamily="34" charset="-34"/>
                <a:ea typeface="+mn-ea"/>
                <a:cs typeface="TH Sarabun New" panose="020B0500040200020003" pitchFamily="34" charset="-34"/>
              </a:rPr>
              <a:t>)</a:t>
            </a:r>
            <a:endParaRPr lang="th-TH" sz="1600" b="1">
              <a:effectLst/>
              <a:latin typeface="TH Sarabun New" panose="020B0500040200020003" pitchFamily="34" charset="-34"/>
              <a:cs typeface="TH Sarabun New" panose="020B0500040200020003" pitchFamily="34" charset="-34"/>
            </a:endParaRPr>
          </a:p>
          <a:p>
            <a:endParaRPr lang="th-TH" sz="1400" b="1">
              <a:latin typeface="TH Sarabun New" panose="020B0500040200020003" pitchFamily="34" charset="-34"/>
              <a:cs typeface="TH Sarabun New" panose="020B0500040200020003" pitchFamily="34" charset="-34"/>
            </a:endParaRPr>
          </a:p>
        </xdr:txBody>
      </xdr:sp>
    </xdr:grpSp>
    <xdr:clientData/>
  </xdr:twoCellAnchor>
  <xdr:twoCellAnchor>
    <xdr:from>
      <xdr:col>6</xdr:col>
      <xdr:colOff>256309</xdr:colOff>
      <xdr:row>62</xdr:row>
      <xdr:rowOff>155864</xdr:rowOff>
    </xdr:from>
    <xdr:to>
      <xdr:col>8</xdr:col>
      <xdr:colOff>8659</xdr:colOff>
      <xdr:row>66</xdr:row>
      <xdr:rowOff>290079</xdr:rowOff>
    </xdr:to>
    <xdr:sp macro="" textlink="">
      <xdr:nvSpPr>
        <xdr:cNvPr id="3" name="TextBox 2">
          <a:extLst>
            <a:ext uri="{FF2B5EF4-FFF2-40B4-BE49-F238E27FC236}">
              <a16:creationId xmlns:a16="http://schemas.microsoft.com/office/drawing/2014/main" id="{69AE3BAA-7545-96B0-C7AD-C1109DD8E19F}"/>
            </a:ext>
            <a:ext uri="{147F2762-F138-4A5C-976F-8EAC2B608ADB}">
              <a16:predDERef xmlns:a16="http://schemas.microsoft.com/office/drawing/2014/main" pred="{EA277D8B-1B7C-2D73-12AB-8DB482991E05}"/>
            </a:ext>
          </a:extLst>
        </xdr:cNvPr>
        <xdr:cNvSpPr txBox="1"/>
      </xdr:nvSpPr>
      <xdr:spPr>
        <a:xfrm>
          <a:off x="8534400" y="15863455"/>
          <a:ext cx="1380259" cy="1069397"/>
        </a:xfrm>
        <a:prstGeom prst="rect">
          <a:avLst/>
        </a:prstGeom>
        <a:solidFill>
          <a:schemeClr val="lt1"/>
        </a:solidFill>
        <a:ln w="9525" cmpd="sng">
          <a:solidFill>
            <a:schemeClr val="lt1">
              <a:shade val="50000"/>
            </a:schemeClr>
          </a:solidFill>
        </a:ln>
      </xdr:spPr>
      <xdr:txBody>
        <a:bodyPr spcFirstLastPara="0" vertOverflow="clip" horzOverflow="clip" wrap="square" lIns="91440" tIns="45720" rIns="91440" bIns="45720" rtlCol="0" anchor="t">
          <a:noAutofit/>
        </a:bodyPr>
        <a:lstStyle/>
        <a:p>
          <a:pPr marL="0" indent="0" algn="l"/>
          <a:r>
            <a:rPr lang="th-TH" sz="1200" b="0" i="0" u="none" strike="noStrike">
              <a:solidFill>
                <a:srgbClr val="000000"/>
              </a:solidFill>
              <a:latin typeface="Calibri" panose="020F0502020204030204" pitchFamily="34" charset="0"/>
              <a:ea typeface="Calibri" panose="020F0502020204030204" pitchFamily="34" charset="0"/>
              <a:cs typeface="Calibri" panose="020F0502020204030204" pitchFamily="34" charset="0"/>
            </a:rPr>
            <a:t>ส่วนควบ</a:t>
          </a:r>
        </a:p>
        <a:p>
          <a:pPr marL="0" indent="0" algn="l"/>
          <a:r>
            <a:rPr lang="th-TH" sz="1200" b="0" i="0" u="none" strike="noStrike">
              <a:solidFill>
                <a:srgbClr val="000000"/>
              </a:solidFill>
              <a:latin typeface="Calibri" panose="020F0502020204030204" pitchFamily="34" charset="0"/>
              <a:ea typeface="Calibri" panose="020F0502020204030204" pitchFamily="34" charset="0"/>
              <a:cs typeface="Calibri" panose="020F0502020204030204" pitchFamily="34" charset="0"/>
            </a:rPr>
            <a:t>ปี</a:t>
          </a:r>
          <a:r>
            <a:rPr lang="th-TH" sz="1200" b="0" i="0" u="none" strike="noStrike" baseline="0">
              <a:solidFill>
                <a:srgbClr val="000000"/>
              </a:solidFill>
              <a:latin typeface="Calibri" panose="020F0502020204030204" pitchFamily="34" charset="0"/>
              <a:ea typeface="Calibri" panose="020F0502020204030204" pitchFamily="34" charset="0"/>
              <a:cs typeface="Calibri" panose="020F0502020204030204" pitchFamily="34" charset="0"/>
            </a:rPr>
            <a:t> </a:t>
          </a:r>
          <a:r>
            <a:rPr lang="en-US" sz="1200" b="0" i="0" u="none" strike="noStrike" baseline="0">
              <a:solidFill>
                <a:srgbClr val="000000"/>
              </a:solidFill>
              <a:latin typeface="Calibri" panose="020F0502020204030204" pitchFamily="34" charset="0"/>
              <a:ea typeface="Calibri" panose="020F0502020204030204" pitchFamily="34" charset="0"/>
              <a:cs typeface="Calibri" panose="020F0502020204030204" pitchFamily="34" charset="0"/>
            </a:rPr>
            <a:t>2569 = 44.18%</a:t>
          </a:r>
        </a:p>
        <a:p>
          <a:pPr marL="0" indent="0" algn="l"/>
          <a:r>
            <a:rPr lang="th-TH" sz="1200" b="0" i="0" u="none" strike="noStrike">
              <a:solidFill>
                <a:srgbClr val="000000"/>
              </a:solidFill>
              <a:latin typeface="Calibri" panose="020F0502020204030204" pitchFamily="34" charset="0"/>
              <a:ea typeface="Calibri" panose="020F0502020204030204" pitchFamily="34" charset="0"/>
              <a:cs typeface="Calibri" panose="020F0502020204030204" pitchFamily="34" charset="0"/>
            </a:rPr>
            <a:t>ปี 2568 = 45.63%</a:t>
          </a:r>
        </a:p>
        <a:p>
          <a:pPr marL="0" indent="0" algn="l"/>
          <a:r>
            <a:rPr lang="th-TH" sz="1200" b="0" i="0" u="none" strike="noStrike">
              <a:solidFill>
                <a:srgbClr val="000000"/>
              </a:solidFill>
              <a:latin typeface="Calibri" panose="020F0502020204030204" pitchFamily="34" charset="0"/>
              <a:ea typeface="Calibri" panose="020F0502020204030204" pitchFamily="34" charset="0"/>
              <a:cs typeface="Calibri" panose="020F0502020204030204" pitchFamily="34" charset="0"/>
            </a:rPr>
            <a:t>ปี 2567 = 43.87%</a:t>
          </a:r>
        </a:p>
        <a:p>
          <a:pPr marL="0" indent="0" algn="l"/>
          <a:r>
            <a:rPr lang="th-TH" sz="1200" b="0" i="0" u="none" strike="noStrike">
              <a:solidFill>
                <a:srgbClr val="000000"/>
              </a:solidFill>
              <a:latin typeface="Calibri" panose="020F0502020204030204" pitchFamily="34" charset="0"/>
              <a:ea typeface="Calibri" panose="020F0502020204030204" pitchFamily="34" charset="0"/>
              <a:cs typeface="Calibri" panose="020F0502020204030204" pitchFamily="34" charset="0"/>
            </a:rPr>
            <a:t>ปี 2566 = 42.70%</a:t>
          </a:r>
        </a:p>
        <a:p>
          <a:pPr marL="0" indent="0" algn="l"/>
          <a:r>
            <a:rPr lang="th-TH" sz="1200" b="0" i="0" u="none" strike="noStrike">
              <a:solidFill>
                <a:srgbClr val="000000"/>
              </a:solidFill>
              <a:latin typeface="Calibri" panose="020F0502020204030204" pitchFamily="34" charset="0"/>
              <a:ea typeface="Calibri" panose="020F0502020204030204" pitchFamily="34" charset="0"/>
              <a:cs typeface="Calibri" panose="020F0502020204030204" pitchFamily="34" charset="0"/>
            </a:rPr>
            <a:t>ปี 2565 = 39.69%</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409575</xdr:colOff>
      <xdr:row>9</xdr:row>
      <xdr:rowOff>95250</xdr:rowOff>
    </xdr:from>
    <xdr:to>
      <xdr:col>3</xdr:col>
      <xdr:colOff>409575</xdr:colOff>
      <xdr:row>15</xdr:row>
      <xdr:rowOff>58015</xdr:rowOff>
    </xdr:to>
    <xdr:sp macro="" textlink="">
      <xdr:nvSpPr>
        <xdr:cNvPr id="2" name="TextBox 1">
          <a:extLst>
            <a:ext uri="{FF2B5EF4-FFF2-40B4-BE49-F238E27FC236}">
              <a16:creationId xmlns:a16="http://schemas.microsoft.com/office/drawing/2014/main" id="{98FE15CC-E661-49B4-AABB-B57D7CAEE62D}"/>
            </a:ext>
            <a:ext uri="{147F2762-F138-4A5C-976F-8EAC2B608ADB}">
              <a16:predDERef xmlns:a16="http://schemas.microsoft.com/office/drawing/2014/main" pred="{EA277D8B-1B7C-2D73-12AB-8DB482991E05}"/>
            </a:ext>
          </a:extLst>
        </xdr:cNvPr>
        <xdr:cNvSpPr txBox="1"/>
      </xdr:nvSpPr>
      <xdr:spPr>
        <a:xfrm>
          <a:off x="1095375" y="1724025"/>
          <a:ext cx="1371600" cy="1048615"/>
        </a:xfrm>
        <a:prstGeom prst="rect">
          <a:avLst/>
        </a:prstGeom>
        <a:solidFill>
          <a:schemeClr val="lt1"/>
        </a:solidFill>
        <a:ln w="9525" cmpd="sng">
          <a:solidFill>
            <a:schemeClr val="lt1">
              <a:shade val="50000"/>
            </a:schemeClr>
          </a:solidFill>
        </a:ln>
      </xdr:spPr>
      <xdr:txBody>
        <a:bodyPr spcFirstLastPara="0" wrap="square" lIns="91440" tIns="45720" rIns="91440" bIns="45720" rtlCol="0" anchor="t">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indent="0" algn="l"/>
          <a:r>
            <a:rPr lang="th-TH" sz="1200" b="0" i="0" u="none" strike="noStrike">
              <a:solidFill>
                <a:srgbClr val="000000"/>
              </a:solidFill>
              <a:latin typeface="Calibri" panose="020F0502020204030204" pitchFamily="34" charset="0"/>
              <a:ea typeface="Calibri" panose="020F0502020204030204" pitchFamily="34" charset="0"/>
              <a:cs typeface="Calibri" panose="020F0502020204030204" pitchFamily="34" charset="0"/>
            </a:rPr>
            <a:t>ส่วนควบ</a:t>
          </a:r>
        </a:p>
        <a:p>
          <a:pPr marL="0" indent="0" algn="l"/>
          <a:r>
            <a:rPr lang="th-TH" sz="1200" b="0" i="0" u="none" strike="noStrike">
              <a:solidFill>
                <a:srgbClr val="000000"/>
              </a:solidFill>
              <a:latin typeface="Calibri" panose="020F0502020204030204" pitchFamily="34" charset="0"/>
              <a:ea typeface="Calibri" panose="020F0502020204030204" pitchFamily="34" charset="0"/>
              <a:cs typeface="Calibri" panose="020F0502020204030204" pitchFamily="34" charset="0"/>
            </a:rPr>
            <a:t>ปี 2568 = 45.63%</a:t>
          </a:r>
        </a:p>
        <a:p>
          <a:pPr marL="0" indent="0" algn="l"/>
          <a:r>
            <a:rPr lang="th-TH" sz="1200" b="0" i="0" u="none" strike="noStrike">
              <a:solidFill>
                <a:srgbClr val="000000"/>
              </a:solidFill>
              <a:latin typeface="Calibri" panose="020F0502020204030204" pitchFamily="34" charset="0"/>
              <a:ea typeface="Calibri" panose="020F0502020204030204" pitchFamily="34" charset="0"/>
              <a:cs typeface="Calibri" panose="020F0502020204030204" pitchFamily="34" charset="0"/>
            </a:rPr>
            <a:t>ปี 2567 = 43.87%</a:t>
          </a:r>
        </a:p>
        <a:p>
          <a:pPr marL="0" indent="0" algn="l"/>
          <a:r>
            <a:rPr lang="th-TH" sz="1200" b="0" i="0" u="none" strike="noStrike">
              <a:solidFill>
                <a:srgbClr val="000000"/>
              </a:solidFill>
              <a:latin typeface="Calibri" panose="020F0502020204030204" pitchFamily="34" charset="0"/>
              <a:ea typeface="Calibri" panose="020F0502020204030204" pitchFamily="34" charset="0"/>
              <a:cs typeface="Calibri" panose="020F0502020204030204" pitchFamily="34" charset="0"/>
            </a:rPr>
            <a:t>ปี 2566 = 42.70%</a:t>
          </a:r>
        </a:p>
        <a:p>
          <a:pPr marL="0" indent="0" algn="l"/>
          <a:r>
            <a:rPr lang="th-TH" sz="1200" b="0" i="0" u="none" strike="noStrike">
              <a:solidFill>
                <a:srgbClr val="000000"/>
              </a:solidFill>
              <a:latin typeface="Calibri" panose="020F0502020204030204" pitchFamily="34" charset="0"/>
              <a:ea typeface="Calibri" panose="020F0502020204030204" pitchFamily="34" charset="0"/>
              <a:cs typeface="Calibri" panose="020F0502020204030204" pitchFamily="34" charset="0"/>
            </a:rPr>
            <a:t>ปี 2565 = 39.69%</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B2:C10"/>
  <sheetViews>
    <sheetView tabSelected="1" zoomScale="145" zoomScaleNormal="145" workbookViewId="0"/>
  </sheetViews>
  <sheetFormatPr defaultColWidth="8.75" defaultRowHeight="14.25" x14ac:dyDescent="0.2"/>
  <cols>
    <col min="3" max="3" width="93.25" customWidth="1"/>
  </cols>
  <sheetData>
    <row r="2" spans="2:3" x14ac:dyDescent="0.2">
      <c r="B2" t="s">
        <v>0</v>
      </c>
    </row>
    <row r="4" spans="2:3" x14ac:dyDescent="0.2">
      <c r="B4" t="s">
        <v>1</v>
      </c>
    </row>
    <row r="5" spans="2:3" x14ac:dyDescent="0.2">
      <c r="B5" t="s">
        <v>2</v>
      </c>
    </row>
    <row r="6" spans="2:3" x14ac:dyDescent="0.2">
      <c r="C6" s="123" t="s">
        <v>3</v>
      </c>
    </row>
    <row r="7" spans="2:3" x14ac:dyDescent="0.2">
      <c r="C7" s="66" t="s">
        <v>4</v>
      </c>
    </row>
    <row r="8" spans="2:3" x14ac:dyDescent="0.2">
      <c r="C8" s="123" t="s">
        <v>5</v>
      </c>
    </row>
    <row r="9" spans="2:3" x14ac:dyDescent="0.2">
      <c r="C9" s="123" t="s">
        <v>6</v>
      </c>
    </row>
    <row r="10" spans="2:3" x14ac:dyDescent="0.2">
      <c r="B10" t="s">
        <v>7</v>
      </c>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BK40"/>
  <sheetViews>
    <sheetView zoomScaleNormal="100" zoomScaleSheetLayoutView="100" workbookViewId="0">
      <selection activeCell="C24" sqref="C24:C32"/>
    </sheetView>
  </sheetViews>
  <sheetFormatPr defaultColWidth="8.75" defaultRowHeight="14.25" x14ac:dyDescent="0.2"/>
  <cols>
    <col min="1" max="1" width="34.375" bestFit="1" customWidth="1"/>
    <col min="2" max="2" width="14.25" bestFit="1" customWidth="1"/>
    <col min="3" max="3" width="15.75" bestFit="1" customWidth="1"/>
    <col min="4" max="4" width="14" bestFit="1" customWidth="1"/>
    <col min="5" max="5" width="14.25" bestFit="1" customWidth="1"/>
    <col min="6" max="6" width="14" bestFit="1" customWidth="1"/>
    <col min="7" max="8" width="15.75" bestFit="1" customWidth="1"/>
    <col min="9" max="9" width="14.25" bestFit="1" customWidth="1"/>
    <col min="10" max="10" width="12.75" bestFit="1" customWidth="1"/>
    <col min="11" max="11" width="10" bestFit="1" customWidth="1"/>
    <col min="12" max="12" width="8.75" bestFit="1" customWidth="1"/>
    <col min="13" max="14" width="9" bestFit="1" customWidth="1"/>
    <col min="15" max="16" width="10" bestFit="1" customWidth="1"/>
    <col min="17" max="17" width="9.25" bestFit="1" customWidth="1"/>
    <col min="18" max="18" width="9" bestFit="1" customWidth="1"/>
    <col min="19" max="19" width="10" bestFit="1" customWidth="1"/>
    <col min="20" max="20" width="8.75" bestFit="1" customWidth="1"/>
    <col min="21" max="21" width="9" bestFit="1" customWidth="1"/>
    <col min="22" max="23" width="10.25" bestFit="1" customWidth="1"/>
    <col min="24" max="24" width="10" bestFit="1" customWidth="1"/>
    <col min="25" max="25" width="9.25" bestFit="1" customWidth="1"/>
    <col min="26" max="26" width="9" bestFit="1" customWidth="1"/>
    <col min="27" max="28" width="10" bestFit="1" customWidth="1"/>
    <col min="29" max="29" width="8.75" bestFit="1" customWidth="1"/>
    <col min="30" max="30" width="9" bestFit="1" customWidth="1"/>
    <col min="31" max="31" width="10.25" bestFit="1" customWidth="1"/>
    <col min="32" max="32" width="9" bestFit="1" customWidth="1"/>
    <col min="33" max="34" width="10" bestFit="1" customWidth="1"/>
    <col min="35" max="35" width="9.25" bestFit="1" customWidth="1"/>
    <col min="36" max="36" width="10" bestFit="1" customWidth="1"/>
    <col min="37" max="37" width="8.75" bestFit="1" customWidth="1"/>
    <col min="38" max="39" width="10.25" bestFit="1" customWidth="1"/>
    <col min="40" max="40" width="9.25" bestFit="1" customWidth="1"/>
    <col min="41" max="42" width="10" bestFit="1" customWidth="1"/>
    <col min="43" max="43" width="9" bestFit="1" customWidth="1"/>
    <col min="44" max="45" width="10" bestFit="1" customWidth="1"/>
    <col min="46" max="46" width="8.75" bestFit="1" customWidth="1"/>
    <col min="47" max="48" width="9" bestFit="1" customWidth="1"/>
    <col min="49" max="50" width="10" bestFit="1" customWidth="1"/>
    <col min="51" max="52" width="9" bestFit="1" customWidth="1"/>
    <col min="53" max="53" width="10" bestFit="1" customWidth="1"/>
    <col min="54" max="54" width="8.75" bestFit="1" customWidth="1"/>
    <col min="55" max="56" width="9" bestFit="1" customWidth="1"/>
    <col min="57" max="58" width="10" bestFit="1" customWidth="1"/>
    <col min="59" max="60" width="9" bestFit="1" customWidth="1"/>
    <col min="61" max="61" width="10" bestFit="1" customWidth="1"/>
    <col min="62" max="65" width="8.75" bestFit="1" customWidth="1"/>
    <col min="66" max="66" width="10" bestFit="1" customWidth="1"/>
    <col min="68" max="72" width="8.75" bestFit="1" customWidth="1"/>
    <col min="73" max="74" width="10" bestFit="1" customWidth="1"/>
    <col min="75" max="75" width="8.75" bestFit="1" customWidth="1"/>
  </cols>
  <sheetData>
    <row r="1" spans="1:10" ht="19.5" x14ac:dyDescent="0.25">
      <c r="A1" s="40" t="s">
        <v>125</v>
      </c>
      <c r="B1" s="41">
        <v>4</v>
      </c>
      <c r="C1" s="41">
        <v>5</v>
      </c>
      <c r="D1" s="41">
        <v>6</v>
      </c>
      <c r="E1" s="41">
        <v>7</v>
      </c>
      <c r="F1" s="41">
        <v>8</v>
      </c>
      <c r="G1" s="41">
        <v>9</v>
      </c>
      <c r="H1" s="41">
        <v>10</v>
      </c>
      <c r="I1" s="41" t="s">
        <v>126</v>
      </c>
    </row>
    <row r="2" spans="1:10" ht="19.5" x14ac:dyDescent="0.25">
      <c r="A2" s="40" t="s">
        <v>127</v>
      </c>
      <c r="B2" s="43">
        <v>22300</v>
      </c>
      <c r="C2" s="43">
        <v>30787.5</v>
      </c>
      <c r="D2" s="43">
        <v>35047.17</v>
      </c>
      <c r="E2" s="43">
        <v>49230.84</v>
      </c>
      <c r="F2" s="43">
        <v>61318.34</v>
      </c>
      <c r="G2" s="43">
        <v>84290.84</v>
      </c>
      <c r="H2" s="43">
        <v>94675</v>
      </c>
      <c r="I2" s="42">
        <v>53949.95</v>
      </c>
    </row>
    <row r="3" spans="1:10" ht="19.5" x14ac:dyDescent="0.25">
      <c r="A3" s="41" t="s">
        <v>128</v>
      </c>
      <c r="B3" s="43">
        <v>23586.13</v>
      </c>
      <c r="C3" s="43">
        <v>28801.33</v>
      </c>
      <c r="D3" s="43">
        <v>39673.31</v>
      </c>
      <c r="E3" s="43">
        <v>57817.13</v>
      </c>
      <c r="F3" s="43">
        <v>85153.61</v>
      </c>
      <c r="G3" s="43">
        <v>104306.1</v>
      </c>
      <c r="H3" s="43">
        <v>116024.04</v>
      </c>
      <c r="I3" s="42">
        <v>65051.66</v>
      </c>
    </row>
    <row r="4" spans="1:10" ht="19.5" x14ac:dyDescent="0.25">
      <c r="A4" s="41" t="s">
        <v>129</v>
      </c>
      <c r="B4" s="43">
        <v>23568.240000000002</v>
      </c>
      <c r="C4" s="43">
        <v>28452.17</v>
      </c>
      <c r="D4" s="43">
        <v>37092.89</v>
      </c>
      <c r="E4" s="43">
        <v>51077.91</v>
      </c>
      <c r="F4" s="43">
        <v>72360.509999999995</v>
      </c>
      <c r="G4" s="43">
        <v>94501.35</v>
      </c>
      <c r="H4" s="43">
        <v>105802.54</v>
      </c>
      <c r="I4" s="42">
        <v>58979.37</v>
      </c>
    </row>
    <row r="5" spans="1:10" ht="19.5" x14ac:dyDescent="0.25">
      <c r="A5" s="41" t="s">
        <v>130</v>
      </c>
      <c r="B5" s="41"/>
      <c r="C5" s="41"/>
      <c r="D5" s="41"/>
      <c r="E5" s="41"/>
      <c r="F5" s="41"/>
      <c r="G5" s="41"/>
      <c r="H5" s="43">
        <v>83350</v>
      </c>
      <c r="I5" s="42">
        <v>83350</v>
      </c>
    </row>
    <row r="6" spans="1:10" ht="19.5" x14ac:dyDescent="0.25">
      <c r="A6" s="41" t="s">
        <v>131</v>
      </c>
      <c r="B6" s="43">
        <v>23603.27</v>
      </c>
      <c r="C6" s="43">
        <v>28877.08</v>
      </c>
      <c r="D6" s="43">
        <v>37511.089999999997</v>
      </c>
      <c r="E6" s="43">
        <v>53697.18</v>
      </c>
      <c r="F6" s="43">
        <v>77242.33</v>
      </c>
      <c r="G6" s="43">
        <v>105129.05</v>
      </c>
      <c r="H6" s="43">
        <v>118939.63</v>
      </c>
      <c r="I6" s="42">
        <v>63571.37</v>
      </c>
    </row>
    <row r="7" spans="1:10" ht="19.5" x14ac:dyDescent="0.25">
      <c r="A7" s="41" t="s">
        <v>132</v>
      </c>
      <c r="B7" s="43">
        <v>23793.75</v>
      </c>
      <c r="C7" s="43">
        <v>28719.38</v>
      </c>
      <c r="D7" s="43">
        <v>40654.33</v>
      </c>
      <c r="E7" s="43">
        <v>55404.79</v>
      </c>
      <c r="F7" s="43">
        <v>78773.88</v>
      </c>
      <c r="G7" s="43">
        <v>104566.29</v>
      </c>
      <c r="H7" s="43">
        <v>121052.08</v>
      </c>
      <c r="I7" s="42">
        <v>64709.21</v>
      </c>
    </row>
    <row r="8" spans="1:10" ht="19.5" x14ac:dyDescent="0.25">
      <c r="A8" s="41" t="s">
        <v>133</v>
      </c>
      <c r="B8" s="43">
        <v>23118.57</v>
      </c>
      <c r="C8" s="43">
        <v>29224.51</v>
      </c>
      <c r="D8" s="43">
        <v>38128.1</v>
      </c>
      <c r="E8" s="43">
        <v>56770.01</v>
      </c>
      <c r="F8" s="43">
        <v>82464.27</v>
      </c>
      <c r="G8" s="43">
        <v>103655.73</v>
      </c>
      <c r="H8" s="43">
        <v>118008.11</v>
      </c>
      <c r="I8" s="42">
        <v>64481.33</v>
      </c>
    </row>
    <row r="9" spans="1:10" ht="19.5" x14ac:dyDescent="0.25">
      <c r="A9" s="41" t="s">
        <v>134</v>
      </c>
      <c r="B9" s="43">
        <v>22959.19</v>
      </c>
      <c r="C9" s="43">
        <v>28487.360000000001</v>
      </c>
      <c r="D9" s="43">
        <v>36871.49</v>
      </c>
      <c r="E9" s="43">
        <v>53845.120000000003</v>
      </c>
      <c r="F9" s="43">
        <v>80339.570000000007</v>
      </c>
      <c r="G9" s="43">
        <v>102370.97</v>
      </c>
      <c r="H9" s="43">
        <v>116275.75</v>
      </c>
      <c r="I9" s="42">
        <v>63021.35</v>
      </c>
    </row>
    <row r="10" spans="1:10" ht="19.5" x14ac:dyDescent="0.25">
      <c r="A10" s="41" t="s">
        <v>135</v>
      </c>
      <c r="B10" s="43">
        <v>23298.21</v>
      </c>
      <c r="C10" s="43">
        <v>28979.26</v>
      </c>
      <c r="D10" s="43">
        <v>37747.64</v>
      </c>
      <c r="E10" s="43">
        <v>51760.160000000003</v>
      </c>
      <c r="F10" s="43">
        <v>78219.520000000004</v>
      </c>
      <c r="G10" s="43">
        <v>99246.66</v>
      </c>
      <c r="H10" s="43">
        <v>118105</v>
      </c>
      <c r="I10" s="42">
        <v>62479.49</v>
      </c>
    </row>
    <row r="11" spans="1:10" ht="19.5" x14ac:dyDescent="0.25">
      <c r="A11" s="41" t="s">
        <v>136</v>
      </c>
      <c r="B11" s="43">
        <v>23250.23</v>
      </c>
      <c r="C11" s="43">
        <v>28794.27</v>
      </c>
      <c r="D11" s="43">
        <v>37999.29</v>
      </c>
      <c r="E11" s="43">
        <v>54771.1</v>
      </c>
      <c r="F11" s="43">
        <v>79660.92</v>
      </c>
      <c r="G11" s="43">
        <v>103313.97</v>
      </c>
      <c r="H11" s="43">
        <v>117346.42</v>
      </c>
      <c r="I11" s="43">
        <v>63590.879999999997</v>
      </c>
    </row>
    <row r="13" spans="1:10" ht="19.5" x14ac:dyDescent="0.25">
      <c r="A13" s="40" t="s">
        <v>125</v>
      </c>
      <c r="B13" s="41">
        <v>3</v>
      </c>
      <c r="C13" s="41">
        <v>4</v>
      </c>
      <c r="D13" s="41">
        <v>5</v>
      </c>
      <c r="E13" s="41">
        <v>6</v>
      </c>
      <c r="F13" s="41">
        <v>7</v>
      </c>
      <c r="G13" s="41">
        <v>8</v>
      </c>
      <c r="H13" s="41">
        <v>9</v>
      </c>
      <c r="I13" s="41">
        <v>10</v>
      </c>
      <c r="J13" s="41" t="s">
        <v>137</v>
      </c>
    </row>
    <row r="14" spans="1:10" ht="19.5" x14ac:dyDescent="0.25">
      <c r="A14" s="41" t="s">
        <v>128</v>
      </c>
      <c r="B14" s="42">
        <v>15470.95</v>
      </c>
      <c r="C14" s="42">
        <v>18240.71</v>
      </c>
      <c r="D14" s="42">
        <v>27580.19</v>
      </c>
      <c r="E14" s="42">
        <v>36706.03</v>
      </c>
      <c r="F14" s="42">
        <v>85766.97</v>
      </c>
      <c r="G14" s="42">
        <v>98645.06</v>
      </c>
      <c r="H14" s="42">
        <v>108500</v>
      </c>
      <c r="I14" s="42">
        <v>122237.5</v>
      </c>
      <c r="J14" s="42">
        <v>64143.43</v>
      </c>
    </row>
    <row r="15" spans="1:10" ht="19.5" x14ac:dyDescent="0.25">
      <c r="A15" s="41" t="s">
        <v>129</v>
      </c>
      <c r="B15" s="42">
        <v>19465</v>
      </c>
      <c r="C15" s="42">
        <v>18110</v>
      </c>
      <c r="D15" s="42">
        <v>27629.599999999999</v>
      </c>
      <c r="E15" s="42">
        <v>37350.78</v>
      </c>
      <c r="F15" s="42">
        <v>83679.17</v>
      </c>
      <c r="G15" s="42">
        <v>95419.38</v>
      </c>
      <c r="H15" s="41"/>
      <c r="I15" s="42">
        <v>123200</v>
      </c>
      <c r="J15" s="42">
        <v>57836.27</v>
      </c>
    </row>
    <row r="16" spans="1:10" ht="19.5" x14ac:dyDescent="0.25">
      <c r="A16" s="41" t="s">
        <v>131</v>
      </c>
      <c r="B16" s="42">
        <v>15485.7</v>
      </c>
      <c r="C16" s="42">
        <v>18138.84</v>
      </c>
      <c r="D16" s="42">
        <v>28137.19</v>
      </c>
      <c r="E16" s="42">
        <v>36646.550000000003</v>
      </c>
      <c r="F16" s="42">
        <v>84931.199999999997</v>
      </c>
      <c r="G16" s="42">
        <v>98821.23</v>
      </c>
      <c r="H16" s="42">
        <v>108028.42</v>
      </c>
      <c r="I16" s="42">
        <v>110941.25</v>
      </c>
      <c r="J16" s="42">
        <v>62641.3</v>
      </c>
    </row>
    <row r="17" spans="1:63" ht="19.5" x14ac:dyDescent="0.25">
      <c r="A17" s="41" t="s">
        <v>132</v>
      </c>
      <c r="B17" s="42">
        <v>15021.11</v>
      </c>
      <c r="C17" s="42">
        <v>17675.330000000002</v>
      </c>
      <c r="D17" s="42">
        <v>28525.91</v>
      </c>
      <c r="E17" s="42">
        <v>35941.82</v>
      </c>
      <c r="F17" s="42">
        <v>85938.23</v>
      </c>
      <c r="G17" s="42">
        <v>98583.4</v>
      </c>
      <c r="H17" s="42">
        <v>108500</v>
      </c>
      <c r="I17" s="41"/>
      <c r="J17" s="42">
        <v>55740.83</v>
      </c>
    </row>
    <row r="18" spans="1:63" ht="19.5" x14ac:dyDescent="0.25">
      <c r="A18" s="41" t="s">
        <v>133</v>
      </c>
      <c r="B18" s="42">
        <v>15101.76</v>
      </c>
      <c r="C18" s="42">
        <v>18120.8</v>
      </c>
      <c r="D18" s="42">
        <v>25727.24</v>
      </c>
      <c r="E18" s="42">
        <v>36215.839999999997</v>
      </c>
      <c r="F18" s="42">
        <v>84544</v>
      </c>
      <c r="G18" s="42">
        <v>98607.6</v>
      </c>
      <c r="H18" s="42">
        <v>107824.61</v>
      </c>
      <c r="I18" s="42">
        <v>118978.88</v>
      </c>
      <c r="J18" s="42">
        <v>63140.09</v>
      </c>
    </row>
    <row r="19" spans="1:63" ht="19.5" x14ac:dyDescent="0.25">
      <c r="A19" s="41" t="s">
        <v>134</v>
      </c>
      <c r="B19" s="42">
        <v>15147.95</v>
      </c>
      <c r="C19" s="42">
        <v>17703.95</v>
      </c>
      <c r="D19" s="42">
        <v>25913.119999999999</v>
      </c>
      <c r="E19" s="42">
        <v>38637.620000000003</v>
      </c>
      <c r="F19" s="42">
        <v>82796.05</v>
      </c>
      <c r="G19" s="42">
        <v>97820.06</v>
      </c>
      <c r="H19" s="42">
        <v>108431.25</v>
      </c>
      <c r="I19" s="41"/>
      <c r="J19" s="42">
        <v>55207.14</v>
      </c>
    </row>
    <row r="20" spans="1:63" ht="19.5" x14ac:dyDescent="0.25">
      <c r="A20" s="41" t="s">
        <v>135</v>
      </c>
      <c r="B20" s="42">
        <v>15115</v>
      </c>
      <c r="C20" s="42">
        <v>18040.330000000002</v>
      </c>
      <c r="D20" s="42">
        <v>25597.67</v>
      </c>
      <c r="E20" s="42">
        <v>42906.86</v>
      </c>
      <c r="F20" s="42">
        <v>88689.63</v>
      </c>
      <c r="G20" s="42">
        <v>96984.36</v>
      </c>
      <c r="H20" s="42">
        <v>107918.33</v>
      </c>
      <c r="I20" s="41"/>
      <c r="J20" s="42">
        <v>56464.6</v>
      </c>
    </row>
    <row r="21" spans="1:63" ht="19.5" x14ac:dyDescent="0.25">
      <c r="A21" s="41" t="s">
        <v>136</v>
      </c>
      <c r="B21" s="42">
        <v>15233.68</v>
      </c>
      <c r="C21" s="42">
        <v>17946.03</v>
      </c>
      <c r="D21" s="42">
        <v>26863.18</v>
      </c>
      <c r="E21" s="42">
        <v>36843.14</v>
      </c>
      <c r="F21" s="42">
        <v>84581.67</v>
      </c>
      <c r="G21" s="42">
        <v>98471.2</v>
      </c>
      <c r="H21" s="42">
        <v>108032.46</v>
      </c>
      <c r="I21" s="42">
        <v>118350.39</v>
      </c>
      <c r="J21" s="42">
        <v>63290.22</v>
      </c>
    </row>
    <row r="23" spans="1:63" ht="19.5" x14ac:dyDescent="0.25">
      <c r="A23" s="41" t="s">
        <v>138</v>
      </c>
      <c r="B23" s="41" t="s">
        <v>139</v>
      </c>
      <c r="C23" s="40" t="s">
        <v>140</v>
      </c>
      <c r="F23" s="39"/>
      <c r="G23" s="39"/>
      <c r="H23" s="39"/>
      <c r="I23" s="39"/>
      <c r="Q23" s="39" t="s">
        <v>141</v>
      </c>
      <c r="R23" s="39" t="s">
        <v>142</v>
      </c>
    </row>
    <row r="24" spans="1:63" ht="19.5" x14ac:dyDescent="0.25">
      <c r="A24" s="41" t="s">
        <v>111</v>
      </c>
      <c r="B24" s="41">
        <v>4</v>
      </c>
      <c r="C24" s="43">
        <v>23250.23</v>
      </c>
      <c r="F24" s="39"/>
      <c r="G24" s="39"/>
      <c r="H24" s="39"/>
      <c r="I24" s="39"/>
      <c r="J24" s="39"/>
      <c r="K24" s="39"/>
      <c r="L24" s="39"/>
      <c r="M24" s="39"/>
      <c r="N24" s="39"/>
      <c r="O24" s="39"/>
      <c r="P24" s="39"/>
      <c r="Q24" s="39"/>
      <c r="R24" s="39"/>
      <c r="S24" s="39"/>
      <c r="T24" s="39"/>
      <c r="U24" s="39"/>
      <c r="V24" s="39"/>
      <c r="W24" s="39"/>
      <c r="X24" s="39"/>
      <c r="Y24" s="39"/>
      <c r="Z24" s="39"/>
      <c r="AA24" s="39"/>
      <c r="AB24" s="39"/>
      <c r="AC24" s="39"/>
      <c r="AD24" s="39"/>
      <c r="AE24" s="39"/>
      <c r="AF24" s="39"/>
      <c r="AG24" s="39"/>
      <c r="AH24" s="39"/>
      <c r="AI24" s="39"/>
      <c r="AJ24" s="39"/>
      <c r="AK24" s="39"/>
      <c r="AL24" s="39"/>
      <c r="AM24" s="39"/>
      <c r="AN24" s="39"/>
      <c r="AO24" s="39"/>
      <c r="AP24" s="39"/>
      <c r="AQ24" s="39"/>
      <c r="AR24" s="39"/>
      <c r="AS24" s="39"/>
      <c r="AT24" s="39"/>
      <c r="AU24" s="39"/>
      <c r="AV24" s="39"/>
      <c r="AW24" s="39"/>
      <c r="AX24" s="39"/>
      <c r="AY24" s="39"/>
      <c r="AZ24" s="39"/>
      <c r="BA24" s="39"/>
      <c r="BB24" s="39"/>
      <c r="BC24" s="39"/>
      <c r="BD24" s="39"/>
      <c r="BE24" s="39"/>
      <c r="BF24" s="39"/>
      <c r="BG24" s="39"/>
      <c r="BH24" s="39"/>
      <c r="BI24" s="39"/>
      <c r="BJ24" s="39"/>
      <c r="BK24" s="39"/>
    </row>
    <row r="25" spans="1:63" ht="19.5" x14ac:dyDescent="0.25">
      <c r="A25" s="41" t="s">
        <v>111</v>
      </c>
      <c r="B25" s="41">
        <v>5</v>
      </c>
      <c r="C25" s="43">
        <v>28794.27</v>
      </c>
      <c r="F25" s="39"/>
      <c r="G25" s="39"/>
      <c r="H25" s="39"/>
      <c r="I25" s="39"/>
      <c r="J25" s="39"/>
      <c r="K25" s="39"/>
      <c r="L25" s="39"/>
      <c r="M25" s="39"/>
      <c r="N25" s="39"/>
      <c r="O25" s="39"/>
      <c r="P25" s="39"/>
      <c r="Q25" s="39"/>
      <c r="R25" s="39"/>
      <c r="S25" s="39"/>
      <c r="T25" s="39"/>
      <c r="U25" s="39"/>
      <c r="V25" s="39"/>
      <c r="W25" s="39"/>
      <c r="X25" s="39"/>
      <c r="Y25" s="39"/>
      <c r="Z25" s="39"/>
      <c r="AA25" s="39"/>
      <c r="AB25" s="39"/>
      <c r="AC25" s="39"/>
      <c r="AD25" s="39"/>
      <c r="AE25" s="39"/>
      <c r="AF25" s="39"/>
      <c r="AG25" s="39"/>
      <c r="AH25" s="39"/>
      <c r="AI25" s="39"/>
      <c r="AJ25" s="39"/>
      <c r="AK25" s="39"/>
      <c r="AL25" s="39"/>
      <c r="AM25" s="39"/>
      <c r="AN25" s="39"/>
      <c r="AO25" s="39"/>
      <c r="AP25" s="39"/>
      <c r="AQ25" s="39"/>
      <c r="AR25" s="39"/>
      <c r="AS25" s="39"/>
      <c r="AT25" s="39"/>
      <c r="AU25" s="39"/>
      <c r="AV25" s="39"/>
      <c r="AW25" s="39"/>
      <c r="AX25" s="39"/>
      <c r="AY25" s="39"/>
      <c r="AZ25" s="39"/>
      <c r="BA25" s="39"/>
      <c r="BB25" s="39"/>
      <c r="BC25" s="39"/>
      <c r="BD25" s="39"/>
      <c r="BE25" s="39"/>
      <c r="BF25" s="39"/>
      <c r="BG25" s="39"/>
      <c r="BH25" s="39"/>
      <c r="BI25" s="39"/>
      <c r="BJ25" s="39"/>
      <c r="BK25" s="39"/>
    </row>
    <row r="26" spans="1:63" ht="19.5" x14ac:dyDescent="0.25">
      <c r="A26" s="41" t="s">
        <v>111</v>
      </c>
      <c r="B26" s="41">
        <v>6</v>
      </c>
      <c r="C26" s="43">
        <v>37999.29</v>
      </c>
      <c r="F26" s="39"/>
      <c r="G26" s="39"/>
      <c r="H26" s="39"/>
      <c r="I26" s="39"/>
      <c r="J26" s="39"/>
      <c r="K26" s="39"/>
      <c r="L26" s="39"/>
      <c r="M26" s="39"/>
      <c r="N26" s="39"/>
      <c r="O26" s="39"/>
      <c r="P26" s="39"/>
      <c r="Q26" s="39"/>
      <c r="R26" s="39"/>
      <c r="S26" s="39"/>
      <c r="T26" s="39"/>
      <c r="U26" s="39"/>
      <c r="V26" s="39"/>
      <c r="W26" s="39"/>
      <c r="X26" s="39"/>
      <c r="Y26" s="39"/>
      <c r="Z26" s="39"/>
      <c r="AA26" s="39"/>
      <c r="AB26" s="39"/>
      <c r="AC26" s="39"/>
      <c r="AD26" s="39"/>
      <c r="AE26" s="39"/>
      <c r="AF26" s="39"/>
      <c r="AG26" s="39"/>
      <c r="AH26" s="39"/>
      <c r="AI26" s="39"/>
      <c r="AJ26" s="39"/>
      <c r="AK26" s="39"/>
      <c r="AL26" s="39"/>
      <c r="AM26" s="39"/>
      <c r="AN26" s="39"/>
      <c r="AO26" s="39"/>
      <c r="AP26" s="39"/>
      <c r="AQ26" s="39"/>
      <c r="AR26" s="39"/>
      <c r="AS26" s="39"/>
      <c r="AT26" s="39"/>
      <c r="AU26" s="39"/>
      <c r="AV26" s="39"/>
      <c r="AW26" s="39"/>
      <c r="AX26" s="39"/>
      <c r="AY26" s="39"/>
      <c r="AZ26" s="39"/>
      <c r="BA26" s="39"/>
      <c r="BB26" s="39"/>
      <c r="BC26" s="39"/>
      <c r="BD26" s="39"/>
      <c r="BE26" s="39"/>
      <c r="BF26" s="39"/>
      <c r="BG26" s="39"/>
      <c r="BH26" s="39"/>
      <c r="BI26" s="39"/>
      <c r="BJ26" s="39"/>
      <c r="BK26" s="39"/>
    </row>
    <row r="27" spans="1:63" ht="19.5" x14ac:dyDescent="0.25">
      <c r="A27" s="41" t="s">
        <v>111</v>
      </c>
      <c r="B27" s="41">
        <v>7</v>
      </c>
      <c r="C27" s="43">
        <v>54771.1</v>
      </c>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39"/>
    </row>
    <row r="28" spans="1:63" ht="19.5" x14ac:dyDescent="0.25">
      <c r="A28" s="41" t="s">
        <v>111</v>
      </c>
      <c r="B28" s="41">
        <v>8</v>
      </c>
      <c r="C28" s="43">
        <v>79660.92</v>
      </c>
      <c r="F28" s="39"/>
      <c r="G28" s="39"/>
      <c r="H28" s="39"/>
      <c r="I28" s="39"/>
      <c r="J28" s="39"/>
      <c r="K28" s="39"/>
      <c r="L28" s="39"/>
      <c r="M28" s="39"/>
      <c r="N28" s="39"/>
      <c r="O28" s="39"/>
      <c r="P28" s="39"/>
      <c r="Q28" s="39"/>
      <c r="R28" s="39"/>
      <c r="S28" s="39"/>
      <c r="T28" s="39"/>
      <c r="U28" s="39"/>
      <c r="V28" s="39"/>
      <c r="W28" s="39"/>
      <c r="X28" s="39"/>
      <c r="Y28" s="39"/>
      <c r="Z28" s="39"/>
      <c r="AA28" s="39"/>
      <c r="AB28" s="39"/>
      <c r="AC28" s="39"/>
      <c r="AD28" s="39"/>
      <c r="AE28" s="39"/>
      <c r="AF28" s="39"/>
      <c r="AG28" s="39"/>
      <c r="AH28" s="39"/>
      <c r="AI28" s="39"/>
      <c r="AJ28" s="39"/>
      <c r="AK28" s="39"/>
      <c r="AL28" s="39"/>
      <c r="AM28" s="39"/>
      <c r="AN28" s="39"/>
      <c r="AO28" s="39"/>
      <c r="AP28" s="39"/>
      <c r="AQ28" s="39"/>
      <c r="AR28" s="39"/>
      <c r="AS28" s="39"/>
      <c r="AT28" s="39"/>
      <c r="AU28" s="39"/>
      <c r="AV28" s="39"/>
      <c r="AW28" s="39"/>
      <c r="AX28" s="39"/>
      <c r="AY28" s="39"/>
      <c r="AZ28" s="39"/>
      <c r="BA28" s="39"/>
      <c r="BB28" s="39"/>
      <c r="BC28" s="39"/>
      <c r="BD28" s="39"/>
      <c r="BE28" s="39"/>
      <c r="BF28" s="39"/>
      <c r="BG28" s="39"/>
      <c r="BH28" s="39"/>
      <c r="BI28" s="39"/>
      <c r="BJ28" s="39"/>
      <c r="BK28" s="39"/>
    </row>
    <row r="29" spans="1:63" ht="19.5" x14ac:dyDescent="0.25">
      <c r="A29" s="41" t="s">
        <v>111</v>
      </c>
      <c r="B29" s="41">
        <v>9</v>
      </c>
      <c r="C29" s="43">
        <v>103313.97</v>
      </c>
      <c r="F29" s="39"/>
      <c r="G29" s="39"/>
      <c r="H29" s="39"/>
      <c r="I29" s="39"/>
      <c r="J29" s="39"/>
      <c r="K29" s="39"/>
      <c r="L29" s="39"/>
      <c r="M29" s="39"/>
      <c r="N29" s="39"/>
      <c r="O29" s="39"/>
      <c r="P29" s="39"/>
      <c r="Q29" s="39"/>
      <c r="R29" s="39"/>
      <c r="S29" s="39"/>
      <c r="T29" s="39"/>
      <c r="U29" s="39"/>
      <c r="V29" s="39"/>
      <c r="W29" s="39"/>
      <c r="X29" s="39"/>
      <c r="Y29" s="39"/>
      <c r="Z29" s="39"/>
      <c r="AA29" s="39"/>
      <c r="AB29" s="39"/>
      <c r="AC29" s="39"/>
      <c r="AD29" s="39"/>
      <c r="AE29" s="39"/>
      <c r="AF29" s="39"/>
      <c r="AG29" s="39"/>
      <c r="AH29" s="39"/>
      <c r="AI29" s="39"/>
      <c r="AJ29" s="39"/>
      <c r="AK29" s="39"/>
      <c r="AL29" s="39"/>
      <c r="AM29" s="39"/>
      <c r="AN29" s="39"/>
      <c r="AO29" s="39"/>
      <c r="AP29" s="39"/>
      <c r="AQ29" s="39"/>
      <c r="AR29" s="39"/>
      <c r="AS29" s="39"/>
      <c r="AT29" s="39"/>
      <c r="AU29" s="39"/>
      <c r="AV29" s="39"/>
      <c r="AW29" s="39"/>
      <c r="AX29" s="39"/>
      <c r="AY29" s="39"/>
      <c r="AZ29" s="39"/>
      <c r="BA29" s="39"/>
      <c r="BB29" s="39"/>
      <c r="BC29" s="39"/>
      <c r="BD29" s="39"/>
      <c r="BE29" s="39"/>
      <c r="BF29" s="39"/>
      <c r="BG29" s="39"/>
      <c r="BH29" s="39"/>
      <c r="BI29" s="39"/>
      <c r="BJ29" s="39"/>
      <c r="BK29" s="39"/>
    </row>
    <row r="30" spans="1:63" ht="19.5" x14ac:dyDescent="0.25">
      <c r="A30" s="41" t="s">
        <v>111</v>
      </c>
      <c r="B30" s="41">
        <v>10</v>
      </c>
      <c r="C30" s="43">
        <v>117346.42</v>
      </c>
      <c r="F30" s="39"/>
      <c r="G30" s="39"/>
      <c r="H30" s="39"/>
      <c r="I30" s="39"/>
      <c r="J30" s="39"/>
      <c r="K30" s="39"/>
      <c r="L30" s="39"/>
      <c r="M30" s="39"/>
      <c r="N30" s="39"/>
      <c r="O30" s="39"/>
      <c r="P30" s="39"/>
      <c r="Q30" s="39"/>
      <c r="R30" s="39"/>
      <c r="S30" s="39"/>
      <c r="T30" s="39"/>
      <c r="U30" s="39"/>
      <c r="V30" s="39"/>
      <c r="W30" s="39"/>
      <c r="X30" s="39"/>
      <c r="Y30" s="39"/>
      <c r="Z30" s="39"/>
      <c r="AA30" s="39"/>
      <c r="AB30" s="39"/>
      <c r="AC30" s="39"/>
      <c r="AD30" s="39"/>
      <c r="AE30" s="39"/>
      <c r="AF30" s="39"/>
      <c r="AG30" s="39"/>
      <c r="AH30" s="39"/>
      <c r="AI30" s="39"/>
      <c r="AJ30" s="39"/>
      <c r="AK30" s="39"/>
      <c r="AL30" s="39"/>
      <c r="AM30" s="39"/>
      <c r="AN30" s="39"/>
      <c r="AO30" s="39"/>
      <c r="AP30" s="39"/>
      <c r="AQ30" s="39"/>
      <c r="AR30" s="39"/>
      <c r="AS30" s="39"/>
      <c r="AT30" s="39"/>
      <c r="AU30" s="39"/>
      <c r="AV30" s="39"/>
      <c r="AW30" s="39"/>
      <c r="AX30" s="39"/>
      <c r="AY30" s="39"/>
      <c r="AZ30" s="39"/>
      <c r="BA30" s="39"/>
      <c r="BB30" s="39"/>
      <c r="BC30" s="39"/>
      <c r="BD30" s="39"/>
      <c r="BE30" s="39"/>
      <c r="BF30" s="39"/>
      <c r="BG30" s="39"/>
      <c r="BH30" s="39"/>
      <c r="BI30" s="39"/>
      <c r="BJ30" s="39"/>
      <c r="BK30" s="39"/>
    </row>
    <row r="31" spans="1:63" ht="19.5" x14ac:dyDescent="0.25">
      <c r="A31" s="41" t="s">
        <v>111</v>
      </c>
      <c r="B31" s="41">
        <v>11</v>
      </c>
      <c r="C31" s="64">
        <v>125142.60546875186</v>
      </c>
      <c r="F31" s="39"/>
      <c r="G31" s="39"/>
      <c r="H31" s="39"/>
      <c r="I31" s="39"/>
      <c r="J31" s="39"/>
      <c r="K31" s="39"/>
      <c r="L31" s="39"/>
      <c r="M31" s="39"/>
      <c r="N31" s="39"/>
      <c r="O31" s="39"/>
      <c r="P31" s="39"/>
      <c r="Q31" s="39"/>
      <c r="R31" s="39"/>
      <c r="S31" s="39"/>
      <c r="T31" s="39"/>
      <c r="U31" s="39"/>
      <c r="V31" s="39"/>
      <c r="W31" s="39"/>
      <c r="X31" s="39"/>
      <c r="Y31" s="39"/>
      <c r="Z31" s="39"/>
      <c r="AA31" s="39"/>
      <c r="AB31" s="39"/>
      <c r="AC31" s="39"/>
      <c r="AD31" s="39"/>
      <c r="AE31" s="39"/>
      <c r="AF31" s="39"/>
      <c r="AG31" s="39"/>
      <c r="AH31" s="39"/>
      <c r="AI31" s="39"/>
      <c r="AJ31" s="39"/>
      <c r="AK31" s="39"/>
      <c r="AL31" s="39"/>
      <c r="AM31" s="39"/>
      <c r="AN31" s="39"/>
      <c r="AO31" s="39"/>
      <c r="AP31" s="39"/>
      <c r="AQ31" s="39"/>
      <c r="AR31" s="39"/>
      <c r="AS31" s="39"/>
      <c r="AT31" s="39"/>
      <c r="AU31" s="39"/>
      <c r="AV31" s="39"/>
      <c r="AW31" s="39"/>
      <c r="AX31" s="39"/>
      <c r="AY31" s="39"/>
      <c r="AZ31" s="39"/>
      <c r="BA31" s="39"/>
      <c r="BB31" s="39"/>
      <c r="BC31" s="39"/>
      <c r="BD31" s="39"/>
      <c r="BE31" s="39"/>
      <c r="BF31" s="39"/>
      <c r="BG31" s="39"/>
      <c r="BH31" s="39"/>
      <c r="BI31" s="39"/>
      <c r="BJ31" s="39"/>
      <c r="BK31" s="39"/>
    </row>
    <row r="32" spans="1:63" ht="19.5" x14ac:dyDescent="0.25">
      <c r="A32" s="41" t="s">
        <v>111</v>
      </c>
      <c r="B32" s="41">
        <v>12</v>
      </c>
      <c r="C32" s="64">
        <v>142817.3040000014</v>
      </c>
      <c r="F32" s="39"/>
      <c r="G32" s="39"/>
      <c r="H32" s="39"/>
      <c r="I32" s="39"/>
      <c r="J32" s="39"/>
      <c r="K32" s="39"/>
      <c r="L32" s="39"/>
      <c r="M32" s="39"/>
      <c r="N32" s="39"/>
      <c r="O32" s="39"/>
      <c r="P32" s="39"/>
      <c r="Q32" s="39"/>
      <c r="R32" s="39"/>
      <c r="S32" s="39"/>
      <c r="T32" s="39"/>
      <c r="U32" s="39"/>
      <c r="V32" s="39"/>
      <c r="W32" s="39"/>
      <c r="X32" s="39"/>
      <c r="Y32" s="39"/>
      <c r="Z32" s="39"/>
      <c r="AA32" s="39"/>
      <c r="AB32" s="39"/>
      <c r="AC32" s="39"/>
      <c r="AD32" s="39"/>
      <c r="AE32" s="39"/>
      <c r="AF32" s="39"/>
      <c r="AG32" s="39"/>
      <c r="AH32" s="39"/>
      <c r="AI32" s="39"/>
      <c r="AJ32" s="39"/>
      <c r="AK32" s="39"/>
      <c r="AL32" s="39"/>
      <c r="AM32" s="39"/>
      <c r="AN32" s="39"/>
      <c r="AO32" s="39"/>
      <c r="AP32" s="39"/>
      <c r="AQ32" s="39"/>
      <c r="AR32" s="39"/>
      <c r="AS32" s="39"/>
      <c r="AT32" s="39"/>
      <c r="AU32" s="39"/>
      <c r="AV32" s="39"/>
      <c r="AW32" s="39"/>
      <c r="AX32" s="39"/>
      <c r="AY32" s="39"/>
      <c r="AZ32" s="39"/>
      <c r="BA32" s="39"/>
      <c r="BB32" s="39"/>
      <c r="BC32" s="39"/>
      <c r="BD32" s="39"/>
      <c r="BE32" s="39"/>
      <c r="BF32" s="39"/>
      <c r="BG32" s="39"/>
      <c r="BH32" s="39"/>
      <c r="BI32" s="39"/>
      <c r="BJ32" s="39"/>
      <c r="BK32" s="39"/>
    </row>
    <row r="33" spans="1:63" ht="19.5" x14ac:dyDescent="0.25">
      <c r="A33" s="41" t="s">
        <v>114</v>
      </c>
      <c r="B33" s="40">
        <v>3</v>
      </c>
      <c r="C33" s="42">
        <v>15233.68</v>
      </c>
      <c r="L33" s="39"/>
      <c r="M33" s="39"/>
      <c r="N33" s="39"/>
      <c r="O33" s="39"/>
      <c r="P33" s="39"/>
      <c r="Q33" s="39"/>
      <c r="R33" s="39"/>
      <c r="S33" s="39"/>
      <c r="T33" s="39"/>
      <c r="U33" s="39"/>
      <c r="V33" s="39"/>
      <c r="W33" s="39"/>
      <c r="X33" s="39"/>
      <c r="Y33" s="39"/>
      <c r="Z33" s="39"/>
      <c r="AA33" s="39"/>
      <c r="AB33" s="39"/>
      <c r="AC33" s="39"/>
      <c r="AD33" s="39"/>
      <c r="AE33" s="39"/>
      <c r="AF33" s="39"/>
      <c r="AG33" s="39"/>
      <c r="AH33" s="39"/>
      <c r="AI33" s="39"/>
      <c r="AJ33" s="39"/>
      <c r="AK33" s="39"/>
      <c r="AL33" s="39"/>
      <c r="AM33" s="39"/>
      <c r="AN33" s="39"/>
      <c r="AO33" s="39"/>
      <c r="AP33" s="39"/>
      <c r="AQ33" s="39"/>
      <c r="AR33" s="39"/>
      <c r="AS33" s="39"/>
      <c r="AT33" s="39"/>
      <c r="AU33" s="39"/>
      <c r="AV33" s="39"/>
      <c r="AW33" s="39"/>
      <c r="AX33" s="39"/>
      <c r="AY33" s="39"/>
      <c r="AZ33" s="39"/>
      <c r="BA33" s="39"/>
      <c r="BB33" s="39"/>
      <c r="BC33" s="39"/>
      <c r="BD33" s="39"/>
      <c r="BE33" s="39"/>
      <c r="BF33" s="39"/>
      <c r="BG33" s="39"/>
      <c r="BH33" s="39"/>
      <c r="BI33" s="39"/>
      <c r="BJ33" s="39"/>
      <c r="BK33" s="39"/>
    </row>
    <row r="34" spans="1:63" ht="19.5" x14ac:dyDescent="0.25">
      <c r="A34" s="41" t="s">
        <v>114</v>
      </c>
      <c r="B34" s="41">
        <v>4</v>
      </c>
      <c r="C34" s="42">
        <v>17946.03</v>
      </c>
    </row>
    <row r="35" spans="1:63" ht="19.5" x14ac:dyDescent="0.25">
      <c r="A35" s="41" t="s">
        <v>114</v>
      </c>
      <c r="B35" s="41">
        <v>5</v>
      </c>
      <c r="C35" s="42">
        <v>26863.18</v>
      </c>
    </row>
    <row r="36" spans="1:63" ht="19.5" x14ac:dyDescent="0.25">
      <c r="A36" s="41" t="s">
        <v>114</v>
      </c>
      <c r="B36" s="41">
        <v>6</v>
      </c>
      <c r="C36" s="42">
        <v>36843.14</v>
      </c>
    </row>
    <row r="37" spans="1:63" ht="19.5" x14ac:dyDescent="0.25">
      <c r="A37" s="41" t="s">
        <v>114</v>
      </c>
      <c r="B37" s="41">
        <v>7</v>
      </c>
      <c r="C37" s="42">
        <v>84581.67</v>
      </c>
    </row>
    <row r="38" spans="1:63" ht="19.5" x14ac:dyDescent="0.25">
      <c r="A38" s="41" t="s">
        <v>114</v>
      </c>
      <c r="B38" s="41">
        <v>8</v>
      </c>
      <c r="C38" s="42">
        <v>98471.2</v>
      </c>
    </row>
    <row r="39" spans="1:63" ht="19.5" x14ac:dyDescent="0.25">
      <c r="A39" s="41" t="s">
        <v>114</v>
      </c>
      <c r="B39" s="41">
        <v>9</v>
      </c>
      <c r="C39" s="42">
        <v>108032.46</v>
      </c>
    </row>
    <row r="40" spans="1:63" ht="19.5" x14ac:dyDescent="0.25">
      <c r="A40" s="41" t="s">
        <v>114</v>
      </c>
      <c r="B40" s="41">
        <v>10</v>
      </c>
      <c r="C40" s="42">
        <v>118350.39</v>
      </c>
    </row>
  </sheetData>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2:C9"/>
  <sheetViews>
    <sheetView workbookViewId="0">
      <selection activeCell="B3" sqref="B3"/>
    </sheetView>
  </sheetViews>
  <sheetFormatPr defaultColWidth="8.75" defaultRowHeight="14.25" x14ac:dyDescent="0.2"/>
  <cols>
    <col min="2" max="2" width="47.75" bestFit="1" customWidth="1"/>
  </cols>
  <sheetData>
    <row r="2" spans="2:3" x14ac:dyDescent="0.2">
      <c r="B2" t="s">
        <v>143</v>
      </c>
      <c r="C2">
        <v>8</v>
      </c>
    </row>
    <row r="3" spans="2:3" x14ac:dyDescent="0.2">
      <c r="B3" s="63">
        <f>-214.7*(C3^4)+2821.7*(C3^3)-9636*(C3^2)+17795*(C3)+12517</f>
        <v>103472.19999999995</v>
      </c>
      <c r="C3">
        <v>8</v>
      </c>
    </row>
    <row r="4" spans="2:3" x14ac:dyDescent="0.2">
      <c r="B4" s="63">
        <f>-214.7*(C4^4)+2821.7*(C4^3)-(9636*(C4^2))+17795*C4+12517</f>
        <v>103472.19999999995</v>
      </c>
      <c r="C4">
        <v>8</v>
      </c>
    </row>
    <row r="5" spans="2:3" x14ac:dyDescent="0.2">
      <c r="B5" s="63">
        <f>18.023*(C5^5)-575.16*(C5^4)+5495.2*(C5^3)-18648*(C5^2)+31221*(C5)+5719.6</f>
        <v>110280.30399999992</v>
      </c>
      <c r="C5">
        <v>8</v>
      </c>
    </row>
    <row r="6" spans="2:3" x14ac:dyDescent="0.2">
      <c r="B6" s="63">
        <f>24.206*((C6)^6)-562.92*((C6)^5)+4915.2*((C6)^4)-20383*((C6)^3)+44627*((C6)^2)-43457*(C6)+38087</f>
        <v>142817.3040000014</v>
      </c>
      <c r="C6">
        <v>8</v>
      </c>
    </row>
    <row r="8" spans="2:3" x14ac:dyDescent="0.2">
      <c r="B8" s="65">
        <v>142817.30400000099</v>
      </c>
    </row>
    <row r="9" spans="2:3" x14ac:dyDescent="0.2">
      <c r="B9" s="65">
        <v>125142.60546875186</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2:B6"/>
  <sheetViews>
    <sheetView workbookViewId="0">
      <selection activeCell="B6" sqref="B6"/>
    </sheetView>
  </sheetViews>
  <sheetFormatPr defaultColWidth="8.75" defaultRowHeight="14.25" x14ac:dyDescent="0.2"/>
  <sheetData>
    <row r="2" spans="1:2" x14ac:dyDescent="0.2">
      <c r="A2">
        <v>2565</v>
      </c>
      <c r="B2">
        <f>39.69/100</f>
        <v>0.39689999999999998</v>
      </c>
    </row>
    <row r="3" spans="1:2" x14ac:dyDescent="0.2">
      <c r="A3">
        <v>2566</v>
      </c>
      <c r="B3">
        <f>42.7/100</f>
        <v>0.42700000000000005</v>
      </c>
    </row>
    <row r="4" spans="1:2" x14ac:dyDescent="0.2">
      <c r="A4">
        <v>2567</v>
      </c>
      <c r="B4">
        <f>43.87/100</f>
        <v>0.43869999999999998</v>
      </c>
    </row>
    <row r="5" spans="1:2" x14ac:dyDescent="0.2">
      <c r="A5">
        <v>2568</v>
      </c>
      <c r="B5">
        <f>45.63/100</f>
        <v>0.45630000000000004</v>
      </c>
    </row>
    <row r="6" spans="1:2" x14ac:dyDescent="0.2">
      <c r="A6">
        <v>2569</v>
      </c>
      <c r="B6">
        <v>0.44180000000000003</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2:F49"/>
  <sheetViews>
    <sheetView zoomScale="85" zoomScaleNormal="85" workbookViewId="0">
      <selection activeCell="H27" sqref="H27"/>
    </sheetView>
  </sheetViews>
  <sheetFormatPr defaultColWidth="9" defaultRowHeight="14.25" x14ac:dyDescent="0.2"/>
  <cols>
    <col min="1" max="1" width="9" style="49"/>
    <col min="2" max="2" width="36" style="49" customWidth="1"/>
    <col min="3" max="3" width="29.75" style="49" bestFit="1" customWidth="1"/>
    <col min="4" max="4" width="29.375" style="49" bestFit="1" customWidth="1"/>
    <col min="5" max="10" width="16.25" style="49" customWidth="1"/>
    <col min="11" max="16384" width="9" style="49"/>
  </cols>
  <sheetData>
    <row r="2" spans="2:4" ht="24" x14ac:dyDescent="0.55000000000000004">
      <c r="B2" s="54" t="s">
        <v>8</v>
      </c>
      <c r="C2" s="50" t="s">
        <v>9</v>
      </c>
      <c r="D2" s="50" t="s">
        <v>10</v>
      </c>
    </row>
    <row r="3" spans="2:4" ht="24" x14ac:dyDescent="0.55000000000000004">
      <c r="B3" s="51" t="s">
        <v>11</v>
      </c>
      <c r="C3" s="56">
        <f>SUM(C4:C9)</f>
        <v>0</v>
      </c>
      <c r="D3" s="56">
        <f>SUM(D4:D9)</f>
        <v>0</v>
      </c>
    </row>
    <row r="4" spans="2:4" ht="24" x14ac:dyDescent="0.55000000000000004">
      <c r="B4" s="51" t="s">
        <v>12</v>
      </c>
      <c r="C4" s="59"/>
      <c r="D4" s="59"/>
    </row>
    <row r="5" spans="2:4" ht="24" x14ac:dyDescent="0.55000000000000004">
      <c r="B5" s="51" t="s">
        <v>13</v>
      </c>
      <c r="C5" s="59"/>
      <c r="D5" s="59"/>
    </row>
    <row r="6" spans="2:4" ht="24" x14ac:dyDescent="0.55000000000000004">
      <c r="B6" s="51" t="s">
        <v>14</v>
      </c>
      <c r="C6" s="59"/>
      <c r="D6" s="59"/>
    </row>
    <row r="7" spans="2:4" ht="24" x14ac:dyDescent="0.55000000000000004">
      <c r="B7" s="51" t="s">
        <v>15</v>
      </c>
      <c r="C7" s="59"/>
      <c r="D7" s="59"/>
    </row>
    <row r="8" spans="2:4" ht="24" x14ac:dyDescent="0.55000000000000004">
      <c r="B8" s="51" t="s">
        <v>16</v>
      </c>
      <c r="C8" s="59"/>
      <c r="D8" s="59"/>
    </row>
    <row r="9" spans="2:4" ht="24" x14ac:dyDescent="0.55000000000000004">
      <c r="B9" s="51"/>
      <c r="C9" s="59"/>
      <c r="D9" s="59"/>
    </row>
    <row r="10" spans="2:4" ht="24" x14ac:dyDescent="0.55000000000000004">
      <c r="B10" s="51" t="s">
        <v>17</v>
      </c>
      <c r="C10" s="96">
        <f>SUM(C11:C16)</f>
        <v>0</v>
      </c>
      <c r="D10" s="96">
        <f>SUM(D11:D16)</f>
        <v>0</v>
      </c>
    </row>
    <row r="11" spans="2:4" ht="24" x14ac:dyDescent="0.55000000000000004">
      <c r="B11" s="51" t="s">
        <v>18</v>
      </c>
      <c r="C11" s="59"/>
      <c r="D11" s="59"/>
    </row>
    <row r="12" spans="2:4" ht="24" x14ac:dyDescent="0.55000000000000004">
      <c r="B12" s="51" t="s">
        <v>19</v>
      </c>
      <c r="C12" s="59"/>
      <c r="D12" s="59"/>
    </row>
    <row r="13" spans="2:4" ht="24" x14ac:dyDescent="0.55000000000000004">
      <c r="B13" s="51" t="s">
        <v>20</v>
      </c>
      <c r="C13" s="59"/>
      <c r="D13" s="59"/>
    </row>
    <row r="14" spans="2:4" ht="24" x14ac:dyDescent="0.55000000000000004">
      <c r="B14" s="51" t="s">
        <v>21</v>
      </c>
      <c r="C14" s="59"/>
      <c r="D14" s="59"/>
    </row>
    <row r="15" spans="2:4" ht="24" x14ac:dyDescent="0.55000000000000004">
      <c r="B15" s="51" t="s">
        <v>22</v>
      </c>
      <c r="C15" s="59"/>
      <c r="D15" s="59"/>
    </row>
    <row r="16" spans="2:4" ht="24" x14ac:dyDescent="0.55000000000000004">
      <c r="B16" s="51"/>
      <c r="C16" s="59"/>
      <c r="D16" s="59"/>
    </row>
    <row r="17" spans="1:6" ht="24" x14ac:dyDescent="0.55000000000000004">
      <c r="B17" s="52"/>
      <c r="C17" s="57"/>
      <c r="D17" s="57"/>
    </row>
    <row r="18" spans="1:6" ht="24" x14ac:dyDescent="0.55000000000000004">
      <c r="C18" s="50" t="s">
        <v>23</v>
      </c>
      <c r="D18" s="50" t="s">
        <v>24</v>
      </c>
    </row>
    <row r="19" spans="1:6" ht="24" x14ac:dyDescent="0.55000000000000004">
      <c r="B19" s="50" t="s">
        <v>25</v>
      </c>
      <c r="C19" s="62"/>
      <c r="D19" s="62"/>
    </row>
    <row r="20" spans="1:6" ht="24" x14ac:dyDescent="0.55000000000000004">
      <c r="B20" s="52"/>
      <c r="C20" s="57"/>
      <c r="D20" s="57"/>
    </row>
    <row r="21" spans="1:6" ht="24" x14ac:dyDescent="0.55000000000000004">
      <c r="B21" s="52"/>
      <c r="C21" s="57"/>
      <c r="D21" s="57"/>
    </row>
    <row r="22" spans="1:6" ht="24" x14ac:dyDescent="0.55000000000000004">
      <c r="A22" s="55" t="s">
        <v>26</v>
      </c>
      <c r="B22" s="55" t="s">
        <v>27</v>
      </c>
      <c r="C22" s="58"/>
      <c r="D22" s="58"/>
      <c r="E22" s="52"/>
      <c r="F22" s="52"/>
    </row>
    <row r="23" spans="1:6" ht="24" x14ac:dyDescent="0.55000000000000004">
      <c r="A23" s="55"/>
      <c r="B23" s="55" t="s">
        <v>28</v>
      </c>
      <c r="C23" s="58"/>
      <c r="D23" s="58"/>
      <c r="E23" s="52"/>
      <c r="F23" s="52"/>
    </row>
    <row r="24" spans="1:6" ht="24" x14ac:dyDescent="0.55000000000000004">
      <c r="A24" s="52"/>
      <c r="B24" s="53" t="s">
        <v>29</v>
      </c>
      <c r="C24" s="58"/>
      <c r="D24" s="58"/>
      <c r="E24" s="52"/>
      <c r="F24" s="52"/>
    </row>
    <row r="25" spans="1:6" ht="24" x14ac:dyDescent="0.55000000000000004">
      <c r="A25" s="52"/>
      <c r="B25" s="53" t="s">
        <v>30</v>
      </c>
      <c r="C25" s="58"/>
      <c r="D25" s="58"/>
      <c r="E25" s="52"/>
      <c r="F25" s="52"/>
    </row>
    <row r="26" spans="1:6" ht="24" x14ac:dyDescent="0.55000000000000004">
      <c r="A26" s="52"/>
      <c r="B26" s="52"/>
      <c r="C26" s="58"/>
      <c r="D26" s="58"/>
      <c r="E26" s="52"/>
      <c r="F26" s="52"/>
    </row>
    <row r="27" spans="1:6" ht="24" x14ac:dyDescent="0.55000000000000004">
      <c r="A27" s="52"/>
      <c r="B27" s="52"/>
      <c r="C27" s="58"/>
      <c r="D27" s="58"/>
      <c r="E27" s="52"/>
      <c r="F27" s="52"/>
    </row>
    <row r="28" spans="1:6" ht="24" x14ac:dyDescent="0.55000000000000004">
      <c r="A28" s="52"/>
      <c r="B28" s="52"/>
      <c r="C28" s="58"/>
      <c r="D28" s="58"/>
      <c r="E28" s="52"/>
      <c r="F28" s="52"/>
    </row>
    <row r="29" spans="1:6" ht="24" x14ac:dyDescent="0.55000000000000004">
      <c r="A29" s="52"/>
      <c r="B29" s="52"/>
      <c r="C29" s="58"/>
      <c r="D29" s="58"/>
      <c r="E29" s="52"/>
      <c r="F29" s="52"/>
    </row>
    <row r="30" spans="1:6" ht="24" x14ac:dyDescent="0.55000000000000004">
      <c r="A30" s="52"/>
      <c r="B30" s="52"/>
      <c r="C30" s="58"/>
      <c r="D30" s="58"/>
      <c r="E30" s="52"/>
      <c r="F30" s="52"/>
    </row>
    <row r="31" spans="1:6" ht="24" x14ac:dyDescent="0.55000000000000004">
      <c r="A31" s="52"/>
      <c r="B31" s="52"/>
      <c r="C31" s="58"/>
      <c r="D31" s="58"/>
      <c r="E31" s="52"/>
      <c r="F31" s="52"/>
    </row>
    <row r="32" spans="1:6" ht="24" x14ac:dyDescent="0.55000000000000004">
      <c r="A32" s="52"/>
      <c r="B32" s="52"/>
      <c r="C32" s="58"/>
      <c r="D32" s="58"/>
      <c r="E32" s="52"/>
      <c r="F32" s="52"/>
    </row>
    <row r="33" spans="1:6" ht="24" x14ac:dyDescent="0.55000000000000004">
      <c r="A33" s="52"/>
      <c r="B33" s="52"/>
      <c r="C33" s="58"/>
      <c r="D33" s="58"/>
      <c r="E33" s="52"/>
      <c r="F33" s="52"/>
    </row>
    <row r="34" spans="1:6" ht="24" x14ac:dyDescent="0.55000000000000004">
      <c r="A34" s="52"/>
      <c r="B34" s="52"/>
      <c r="C34" s="58"/>
      <c r="D34" s="58"/>
      <c r="E34" s="52"/>
      <c r="F34" s="52"/>
    </row>
    <row r="35" spans="1:6" ht="24" x14ac:dyDescent="0.55000000000000004">
      <c r="A35" s="52"/>
      <c r="B35" s="52"/>
      <c r="C35" s="58"/>
      <c r="D35" s="58"/>
      <c r="E35" s="52"/>
      <c r="F35" s="52"/>
    </row>
    <row r="36" spans="1:6" ht="24" x14ac:dyDescent="0.55000000000000004">
      <c r="A36" s="52"/>
      <c r="B36" s="52"/>
      <c r="C36" s="58"/>
      <c r="D36" s="58"/>
      <c r="E36" s="52"/>
      <c r="F36" s="52"/>
    </row>
    <row r="37" spans="1:6" ht="24" x14ac:dyDescent="0.55000000000000004">
      <c r="A37" s="52"/>
      <c r="B37" s="52"/>
      <c r="C37" s="58"/>
      <c r="D37" s="58"/>
      <c r="E37" s="52"/>
      <c r="F37" s="52"/>
    </row>
    <row r="38" spans="1:6" ht="24" x14ac:dyDescent="0.55000000000000004">
      <c r="A38" s="52"/>
      <c r="B38" s="52"/>
      <c r="C38" s="58"/>
      <c r="D38" s="58"/>
      <c r="E38" s="52"/>
      <c r="F38" s="52"/>
    </row>
    <row r="39" spans="1:6" ht="24" x14ac:dyDescent="0.55000000000000004">
      <c r="A39" s="52"/>
      <c r="B39" s="52"/>
      <c r="C39" s="58"/>
      <c r="D39" s="58"/>
      <c r="E39" s="52"/>
      <c r="F39" s="52"/>
    </row>
    <row r="40" spans="1:6" ht="24" x14ac:dyDescent="0.55000000000000004">
      <c r="A40" s="52"/>
      <c r="B40" s="52"/>
      <c r="C40" s="58"/>
      <c r="D40" s="58"/>
      <c r="E40" s="52"/>
      <c r="F40" s="52"/>
    </row>
    <row r="41" spans="1:6" ht="24" x14ac:dyDescent="0.55000000000000004">
      <c r="A41" s="52"/>
      <c r="B41" s="52"/>
      <c r="C41" s="58"/>
      <c r="D41" s="58"/>
      <c r="E41" s="52"/>
      <c r="F41" s="52"/>
    </row>
    <row r="42" spans="1:6" ht="24" x14ac:dyDescent="0.55000000000000004">
      <c r="A42" s="52"/>
      <c r="B42" s="52"/>
      <c r="C42" s="58"/>
      <c r="D42" s="58"/>
      <c r="E42" s="52"/>
      <c r="F42" s="52"/>
    </row>
    <row r="43" spans="1:6" ht="24" x14ac:dyDescent="0.55000000000000004">
      <c r="A43" s="52"/>
      <c r="B43" s="52"/>
      <c r="C43" s="58"/>
      <c r="D43" s="58"/>
      <c r="E43" s="52"/>
      <c r="F43" s="52"/>
    </row>
    <row r="44" spans="1:6" ht="24" x14ac:dyDescent="0.55000000000000004">
      <c r="A44" s="52"/>
      <c r="B44" s="52"/>
      <c r="C44" s="52"/>
      <c r="D44" s="52"/>
      <c r="E44" s="52"/>
      <c r="F44" s="52"/>
    </row>
    <row r="45" spans="1:6" ht="24" x14ac:dyDescent="0.55000000000000004">
      <c r="A45" s="52"/>
      <c r="B45" s="52"/>
      <c r="C45" s="52"/>
      <c r="D45" s="52"/>
      <c r="E45" s="52"/>
      <c r="F45" s="52"/>
    </row>
    <row r="46" spans="1:6" ht="24" x14ac:dyDescent="0.55000000000000004">
      <c r="A46" s="52"/>
      <c r="B46" s="52"/>
      <c r="C46" s="52"/>
      <c r="D46" s="52"/>
      <c r="E46" s="52"/>
      <c r="F46" s="52"/>
    </row>
    <row r="47" spans="1:6" ht="24" x14ac:dyDescent="0.55000000000000004">
      <c r="A47" s="52"/>
      <c r="B47" s="52"/>
      <c r="C47" s="52"/>
      <c r="D47" s="52"/>
      <c r="E47" s="52"/>
      <c r="F47" s="52"/>
    </row>
    <row r="48" spans="1:6" ht="24" x14ac:dyDescent="0.55000000000000004">
      <c r="A48" s="52"/>
      <c r="B48" s="52"/>
      <c r="C48" s="52"/>
      <c r="D48" s="52"/>
      <c r="E48" s="52"/>
      <c r="F48" s="52"/>
    </row>
    <row r="49" spans="1:6" ht="24" x14ac:dyDescent="0.55000000000000004">
      <c r="A49" s="52"/>
      <c r="B49" s="52"/>
      <c r="C49" s="52"/>
      <c r="D49" s="52"/>
      <c r="E49" s="52"/>
      <c r="F49" s="52"/>
    </row>
  </sheetData>
  <sheetProtection algorithmName="SHA-512" hashValue="KRBPcUEldfz0ahMpIa/kAKTNzgwn9CF+7Eu8ntyJ8bq7gMNDsnUMyQ4C4LbVa2dhMAXZqlqjmEjT4FJxw/fYDg==" saltValue="3L0vkQiVZKhXA42Z8NnnxQ==" spinCount="100000" sheet="1" selectLockedCells="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AG79"/>
  <sheetViews>
    <sheetView zoomScale="55" zoomScaleNormal="55" workbookViewId="0">
      <selection activeCell="E53" sqref="E53:F53"/>
    </sheetView>
  </sheetViews>
  <sheetFormatPr defaultColWidth="8.75" defaultRowHeight="14.25" customHeight="1" x14ac:dyDescent="0.2"/>
  <cols>
    <col min="1" max="1" width="12" customWidth="1"/>
    <col min="2" max="2" width="29.25" customWidth="1"/>
    <col min="3" max="3" width="16.375" customWidth="1"/>
    <col min="4" max="4" width="17.75" customWidth="1"/>
    <col min="5" max="5" width="17" customWidth="1"/>
    <col min="6" max="6" width="15.75" customWidth="1"/>
    <col min="7" max="18" width="10.75" customWidth="1"/>
    <col min="33" max="33" width="13.75" customWidth="1"/>
  </cols>
  <sheetData>
    <row r="1" spans="1:33" ht="14.25" customHeight="1" x14ac:dyDescent="0.2">
      <c r="B1" s="49"/>
      <c r="C1" s="49"/>
      <c r="D1" s="49"/>
      <c r="E1" s="49"/>
      <c r="F1" s="49"/>
      <c r="G1" s="49"/>
      <c r="H1" s="49"/>
      <c r="I1" s="49"/>
      <c r="J1" s="49"/>
      <c r="K1" s="49"/>
      <c r="L1" s="49"/>
      <c r="M1" s="49"/>
      <c r="N1" s="49"/>
      <c r="O1" s="49"/>
      <c r="P1" s="49"/>
      <c r="Q1" s="49"/>
      <c r="R1" s="49"/>
      <c r="S1" s="49"/>
      <c r="T1" s="49"/>
      <c r="U1" s="49"/>
      <c r="V1" s="49"/>
      <c r="W1" s="49"/>
      <c r="X1" s="49"/>
      <c r="Y1" s="49"/>
      <c r="Z1" s="49"/>
      <c r="AA1" s="49"/>
      <c r="AB1" s="49"/>
      <c r="AC1" s="49"/>
      <c r="AD1" s="49"/>
      <c r="AE1" s="49"/>
      <c r="AF1" s="49"/>
      <c r="AG1" s="49"/>
    </row>
    <row r="2" spans="1:33" ht="14.25" customHeight="1" x14ac:dyDescent="0.2">
      <c r="B2" s="124" t="s">
        <v>31</v>
      </c>
      <c r="C2" s="49"/>
      <c r="D2" s="49"/>
      <c r="E2" s="49"/>
      <c r="F2" s="49"/>
      <c r="G2" s="49"/>
      <c r="H2" s="49"/>
      <c r="I2" s="49"/>
      <c r="J2" s="49"/>
      <c r="K2" s="49"/>
      <c r="L2" s="49"/>
      <c r="M2" s="49"/>
      <c r="N2" s="49"/>
      <c r="O2" s="49"/>
      <c r="P2" s="49"/>
      <c r="Q2" s="49"/>
      <c r="R2" s="49"/>
      <c r="S2" s="49"/>
      <c r="T2" s="49"/>
      <c r="U2" s="49"/>
      <c r="V2" s="49"/>
      <c r="W2" s="49"/>
      <c r="X2" s="49"/>
      <c r="Y2" s="49"/>
      <c r="Z2" s="49"/>
      <c r="AA2" s="49"/>
      <c r="AB2" s="49"/>
      <c r="AC2" s="49"/>
      <c r="AD2" s="49"/>
      <c r="AE2" s="49"/>
      <c r="AF2" s="49"/>
      <c r="AG2" s="49"/>
    </row>
    <row r="3" spans="1:33" ht="14.25" customHeight="1" x14ac:dyDescent="0.2">
      <c r="B3" s="124" t="s">
        <v>32</v>
      </c>
      <c r="C3" s="49"/>
      <c r="D3" s="49"/>
      <c r="E3" s="49"/>
      <c r="F3" s="49"/>
      <c r="G3" s="49"/>
      <c r="H3" s="49"/>
      <c r="I3" s="49"/>
      <c r="J3" s="49"/>
      <c r="K3" s="49"/>
      <c r="L3" s="49"/>
      <c r="M3" s="49"/>
      <c r="N3" s="49"/>
      <c r="O3" s="49"/>
      <c r="P3" s="49"/>
      <c r="Q3" s="49"/>
      <c r="R3" s="49"/>
      <c r="S3" s="49"/>
      <c r="T3" s="49"/>
      <c r="U3" s="49"/>
      <c r="V3" s="49"/>
      <c r="W3" s="49"/>
      <c r="X3" s="49"/>
      <c r="Y3" s="49"/>
      <c r="Z3" s="49"/>
      <c r="AA3" s="49"/>
      <c r="AB3" s="49"/>
      <c r="AC3" s="49"/>
      <c r="AD3" s="49"/>
      <c r="AE3" s="49"/>
      <c r="AF3" s="49"/>
      <c r="AG3" s="49"/>
    </row>
    <row r="4" spans="1:33" ht="14.25" customHeight="1" x14ac:dyDescent="0.2">
      <c r="B4" s="125"/>
      <c r="C4" s="49"/>
      <c r="D4" s="49"/>
      <c r="E4" s="49"/>
      <c r="F4" s="49"/>
      <c r="G4" s="49"/>
      <c r="H4" s="49"/>
      <c r="I4" s="49"/>
      <c r="J4" s="49"/>
      <c r="K4" s="49"/>
      <c r="L4" s="49"/>
      <c r="M4" s="49"/>
      <c r="N4" s="49"/>
      <c r="O4" s="49"/>
      <c r="P4" s="49"/>
      <c r="Q4" s="49"/>
      <c r="R4" s="49"/>
      <c r="S4" s="49"/>
      <c r="T4" s="49"/>
      <c r="U4" s="49"/>
      <c r="V4" s="49"/>
      <c r="W4" s="49"/>
      <c r="X4" s="49"/>
      <c r="Y4" s="49"/>
      <c r="Z4" s="49"/>
      <c r="AA4" s="49"/>
      <c r="AB4" s="49"/>
      <c r="AC4" s="49"/>
      <c r="AD4" s="49"/>
      <c r="AE4" s="49"/>
      <c r="AF4" s="49"/>
      <c r="AG4" s="49"/>
    </row>
    <row r="5" spans="1:33" ht="32.25" customHeight="1" x14ac:dyDescent="0.2">
      <c r="B5" s="73" t="s">
        <v>33</v>
      </c>
      <c r="C5" s="95">
        <v>2567</v>
      </c>
      <c r="D5" s="74">
        <f>VLOOKUP(C5,list!A2:B6,2)</f>
        <v>0.43869999999999998</v>
      </c>
    </row>
    <row r="6" spans="1:33" ht="32.25" customHeight="1" x14ac:dyDescent="0.2">
      <c r="B6" s="75" t="s">
        <v>34</v>
      </c>
      <c r="C6" s="95">
        <v>2568</v>
      </c>
      <c r="D6" s="74">
        <f>VLOOKUP(C6,list!A2:B6,2)</f>
        <v>0.45630000000000004</v>
      </c>
    </row>
    <row r="7" spans="1:33" ht="32.25" customHeight="1" x14ac:dyDescent="0.2"/>
    <row r="8" spans="1:33" ht="24" x14ac:dyDescent="0.55000000000000004">
      <c r="B8" s="76" t="s">
        <v>35</v>
      </c>
    </row>
    <row r="9" spans="1:33" ht="24" customHeight="1" x14ac:dyDescent="0.2">
      <c r="B9" s="77"/>
      <c r="C9" s="136" t="s">
        <v>36</v>
      </c>
      <c r="D9" s="137"/>
      <c r="E9" s="136" t="s">
        <v>37</v>
      </c>
      <c r="F9" s="137"/>
      <c r="G9" s="138" t="s">
        <v>38</v>
      </c>
      <c r="H9" s="139"/>
      <c r="I9" s="136" t="s">
        <v>39</v>
      </c>
      <c r="J9" s="137"/>
      <c r="K9" s="138" t="s">
        <v>40</v>
      </c>
      <c r="L9" s="139"/>
      <c r="M9" s="136" t="s">
        <v>41</v>
      </c>
      <c r="N9" s="137"/>
      <c r="O9" s="136" t="s">
        <v>42</v>
      </c>
      <c r="P9" s="137"/>
      <c r="Q9" s="136" t="s">
        <v>43</v>
      </c>
      <c r="R9" s="137"/>
      <c r="S9" s="136" t="s">
        <v>44</v>
      </c>
      <c r="T9" s="137"/>
      <c r="U9" s="136" t="s">
        <v>45</v>
      </c>
      <c r="V9" s="137"/>
      <c r="W9" s="136" t="s">
        <v>46</v>
      </c>
      <c r="X9" s="137"/>
      <c r="Y9" s="136" t="s">
        <v>47</v>
      </c>
      <c r="Z9" s="137"/>
      <c r="AA9" s="136" t="s">
        <v>48</v>
      </c>
      <c r="AB9" s="137"/>
      <c r="AC9" s="136" t="s">
        <v>49</v>
      </c>
      <c r="AD9" s="137"/>
      <c r="AE9" s="136" t="s">
        <v>50</v>
      </c>
      <c r="AF9" s="137"/>
      <c r="AG9" s="140" t="s">
        <v>51</v>
      </c>
    </row>
    <row r="10" spans="1:33" ht="34.5" customHeight="1" x14ac:dyDescent="0.2">
      <c r="A10" s="142">
        <v>1</v>
      </c>
      <c r="B10" s="144" t="s">
        <v>52</v>
      </c>
      <c r="C10" s="78" t="s">
        <v>53</v>
      </c>
      <c r="D10" s="78" t="s">
        <v>54</v>
      </c>
      <c r="E10" s="78" t="s">
        <v>53</v>
      </c>
      <c r="F10" s="78" t="s">
        <v>54</v>
      </c>
      <c r="G10" s="78" t="s">
        <v>53</v>
      </c>
      <c r="H10" s="78" t="s">
        <v>54</v>
      </c>
      <c r="I10" s="78" t="s">
        <v>53</v>
      </c>
      <c r="J10" s="78" t="s">
        <v>54</v>
      </c>
      <c r="K10" s="78" t="s">
        <v>53</v>
      </c>
      <c r="L10" s="78" t="s">
        <v>54</v>
      </c>
      <c r="M10" s="78" t="s">
        <v>53</v>
      </c>
      <c r="N10" s="78" t="s">
        <v>54</v>
      </c>
      <c r="O10" s="78" t="s">
        <v>53</v>
      </c>
      <c r="P10" s="78" t="s">
        <v>54</v>
      </c>
      <c r="Q10" s="78" t="s">
        <v>53</v>
      </c>
      <c r="R10" s="78" t="s">
        <v>54</v>
      </c>
      <c r="S10" s="78" t="s">
        <v>53</v>
      </c>
      <c r="T10" s="78" t="s">
        <v>54</v>
      </c>
      <c r="U10" s="78" t="s">
        <v>53</v>
      </c>
      <c r="V10" s="78" t="s">
        <v>54</v>
      </c>
      <c r="W10" s="78" t="s">
        <v>53</v>
      </c>
      <c r="X10" s="78" t="s">
        <v>54</v>
      </c>
      <c r="Y10" s="78" t="s">
        <v>53</v>
      </c>
      <c r="Z10" s="78" t="s">
        <v>54</v>
      </c>
      <c r="AA10" s="78" t="s">
        <v>53</v>
      </c>
      <c r="AB10" s="78" t="s">
        <v>54</v>
      </c>
      <c r="AC10" s="78" t="s">
        <v>53</v>
      </c>
      <c r="AD10" s="78" t="s">
        <v>54</v>
      </c>
      <c r="AE10" s="78" t="s">
        <v>53</v>
      </c>
      <c r="AF10" s="78" t="s">
        <v>54</v>
      </c>
      <c r="AG10" s="141"/>
    </row>
    <row r="11" spans="1:33" ht="26.25" customHeight="1" x14ac:dyDescent="0.2">
      <c r="A11" s="143"/>
      <c r="B11" s="145"/>
      <c r="C11" s="46"/>
      <c r="D11" s="46"/>
      <c r="E11" s="46"/>
      <c r="F11" s="46"/>
      <c r="G11" s="46"/>
      <c r="H11" s="46"/>
      <c r="I11" s="46"/>
      <c r="J11" s="46"/>
      <c r="K11" s="46"/>
      <c r="L11" s="46"/>
      <c r="M11" s="46"/>
      <c r="N11" s="46"/>
      <c r="O11" s="46"/>
      <c r="P11" s="46"/>
      <c r="Q11" s="46"/>
      <c r="R11" s="46"/>
      <c r="S11" s="46"/>
      <c r="T11" s="46"/>
      <c r="U11" s="46"/>
      <c r="V11" s="46"/>
      <c r="W11" s="46"/>
      <c r="X11" s="46"/>
      <c r="Y11" s="46"/>
      <c r="Z11" s="46"/>
      <c r="AA11" s="46"/>
      <c r="AB11" s="46"/>
      <c r="AC11" s="46"/>
      <c r="AD11" s="46"/>
      <c r="AE11" s="46"/>
      <c r="AF11" s="46"/>
      <c r="AG11" s="78"/>
    </row>
    <row r="12" spans="1:33" ht="24" x14ac:dyDescent="0.55000000000000004">
      <c r="A12" s="79">
        <v>2</v>
      </c>
      <c r="B12" s="80" t="s">
        <v>55</v>
      </c>
      <c r="C12" s="130">
        <f>IF(C11="ช.",
    IFERROR(INDEX('Man-hour'!$C$33:$C$42, MATCH(D11, 'Man-hour'!$B$33:$B$42, 0)), "0")*(1+$D$5),
    IFERROR(INDEX('Man-hour'!$C$24:$C$32, MATCH(D11, 'Man-hour'!$B$24:$B$32, 0)), "0")*(1+$D$5)
)</f>
        <v>0</v>
      </c>
      <c r="D12" s="131"/>
      <c r="E12" s="130">
        <f>IF(E11="ช.",
    IFERROR(INDEX('Man-hour'!$C$33:$C$42, MATCH(F11, 'Man-hour'!$B$33:$B$42, 0)), "0")*(1+$D$5),
    IFERROR(INDEX('Man-hour'!$C$24:$C$32, MATCH(F11, 'Man-hour'!$B$24:$B$32, 0)), "0")*(1+$D$5)
)</f>
        <v>0</v>
      </c>
      <c r="F12" s="131"/>
      <c r="G12" s="130">
        <f>IF(G11="ช.",
    IFERROR(INDEX('Man-hour'!$C$33:$C$42, MATCH(H11, 'Man-hour'!$B$33:$B$42, 0)), "0")*(1+$D$5),
    IFERROR(INDEX('Man-hour'!$C$24:$C$32, MATCH(H11, 'Man-hour'!$B$24:$B$32, 0)), "0")*(1+$D$5)
)</f>
        <v>0</v>
      </c>
      <c r="H12" s="131"/>
      <c r="I12" s="130">
        <f>IF(I11="ช.",
    IFERROR(INDEX('Man-hour'!$C$33:$C$42, MATCH(J11, 'Man-hour'!$B$33:$B$42, 0)), "0")*(1+$D$5),
    IFERROR(INDEX('Man-hour'!$C$24:$C$32, MATCH(J11, 'Man-hour'!$B$24:$B$32, 0)), "0")*(1+$D$5)
)</f>
        <v>0</v>
      </c>
      <c r="J12" s="131"/>
      <c r="K12" s="130">
        <f>IF(K11="ช.",
    IFERROR(INDEX('Man-hour'!$C$33:$C$42, MATCH(L11, 'Man-hour'!$B$33:$B$42, 0)), "0")*(1+$D$5),
    IFERROR(INDEX('Man-hour'!$C$24:$C$32, MATCH(L11, 'Man-hour'!$B$24:$B$32, 0)), "0")*(1+$D$5)
)</f>
        <v>0</v>
      </c>
      <c r="L12" s="131"/>
      <c r="M12" s="130">
        <f>IF(M11="ช.",
    IFERROR(INDEX('Man-hour'!$C$33:$C$42, MATCH(N11, 'Man-hour'!$B$33:$B$42, 0)), "0")*(1+$D$5),
    IFERROR(INDEX('Man-hour'!$C$24:$C$32, MATCH(N11, 'Man-hour'!$B$24:$B$32, 0)), "0")*(1+$D$5)
)</f>
        <v>0</v>
      </c>
      <c r="N12" s="131"/>
      <c r="O12" s="130">
        <f>IF(O11="ช.",
    IFERROR(INDEX('Man-hour'!$C$33:$C$42, MATCH(P11, 'Man-hour'!$B$33:$B$42, 0)), "0")*(1+$D$5),
    IFERROR(INDEX('Man-hour'!$C$24:$C$32, MATCH(P11, 'Man-hour'!$B$24:$B$32, 0)), "0")*(1+$D$5)
)</f>
        <v>0</v>
      </c>
      <c r="P12" s="131"/>
      <c r="Q12" s="130">
        <f>IF(Q11="ช.",
    IFERROR(INDEX('Man-hour'!$C$33:$C$42, MATCH(R11, 'Man-hour'!$B$33:$B$42, 0)), "0")*(1+$D$5),
    IFERROR(INDEX('Man-hour'!$C$24:$C$32, MATCH(R11, 'Man-hour'!$B$24:$B$32, 0)), "0")*(1+$D$5)
)</f>
        <v>0</v>
      </c>
      <c r="R12" s="131"/>
      <c r="S12" s="130">
        <f>IF(S11="ช.",
    IFERROR(INDEX('Man-hour'!$C$33:$C$42, MATCH(T11, 'Man-hour'!$B$33:$B$42, 0)), "0")*(1+$D$5),
    IFERROR(INDEX('Man-hour'!$C$24:$C$32, MATCH(T11, 'Man-hour'!$B$24:$B$32, 0)), "0")*(1+$D$5)
)</f>
        <v>0</v>
      </c>
      <c r="T12" s="131"/>
      <c r="U12" s="130">
        <f>IF(U11="ช.",
    IFERROR(INDEX('Man-hour'!$C$33:$C$42, MATCH(V11, 'Man-hour'!$B$33:$B$42, 0)), "0")*(1+$D$5),
    IFERROR(INDEX('Man-hour'!$C$24:$C$32, MATCH(V11, 'Man-hour'!$B$24:$B$32, 0)), "0")*(1+$D$5)
)</f>
        <v>0</v>
      </c>
      <c r="V12" s="131"/>
      <c r="W12" s="130">
        <f>IF(W11="ช.",
    IFERROR(INDEX('Man-hour'!$C$33:$C$42, MATCH(X11, 'Man-hour'!$B$33:$B$42, 0)), "0")*(1+$D$5),
    IFERROR(INDEX('Man-hour'!$C$24:$C$32, MATCH(X11, 'Man-hour'!$B$24:$B$32, 0)), "0")*(1+$D$5)
)</f>
        <v>0</v>
      </c>
      <c r="X12" s="131"/>
      <c r="Y12" s="130">
        <f>IF(Y11="ช.",
    IFERROR(INDEX('Man-hour'!$C$33:$C$42, MATCH(Z11, 'Man-hour'!$B$33:$B$42, 0)), "0")*(1+$D$5),
    IFERROR(INDEX('Man-hour'!$C$24:$C$32, MATCH(Z11, 'Man-hour'!$B$24:$B$32, 0)), "0")*(1+$D$5)
)</f>
        <v>0</v>
      </c>
      <c r="Z12" s="131"/>
      <c r="AA12" s="130">
        <f>IF(AA11="ช.",
    IFERROR(INDEX('Man-hour'!$C$33:$C$42, MATCH(AB11, 'Man-hour'!$B$33:$B$42, 0)), "0")*(1+$D$5),
    IFERROR(INDEX('Man-hour'!$C$24:$C$32, MATCH(AB11, 'Man-hour'!$B$24:$B$32, 0)), "0")*(1+$D$5)
)</f>
        <v>0</v>
      </c>
      <c r="AB12" s="131"/>
      <c r="AC12" s="130">
        <f>IF(AC11="ช.",
    IFERROR(INDEX('Man-hour'!$C$33:$C$42, MATCH(AD11, 'Man-hour'!$B$33:$B$42, 0)), "0")*(1+$D$5),
    IFERROR(INDEX('Man-hour'!$C$24:$C$32, MATCH(AD11, 'Man-hour'!$B$24:$B$32, 0)), "0")*(1+$D$5)
)</f>
        <v>0</v>
      </c>
      <c r="AD12" s="131"/>
      <c r="AE12" s="130">
        <f>IF(AE11="ช.",
    IFERROR(INDEX('Man-hour'!$C$33:$C$42, MATCH(AF11, 'Man-hour'!$B$33:$B$42, 0)), "0")*(1+$D$5),
    IFERROR(INDEX('Man-hour'!$C$24:$C$32, MATCH(AF11, 'Man-hour'!$B$24:$B$32, 0)), "0")*(1+$D$5)
)</f>
        <v>0</v>
      </c>
      <c r="AF12" s="131"/>
      <c r="AG12" s="81">
        <f>SUM(C12:AF12)</f>
        <v>0</v>
      </c>
    </row>
    <row r="13" spans="1:33" ht="24" x14ac:dyDescent="0.55000000000000004">
      <c r="B13" s="82" t="s">
        <v>56</v>
      </c>
      <c r="C13" s="132"/>
      <c r="D13" s="133"/>
      <c r="E13" s="132"/>
      <c r="F13" s="133"/>
      <c r="G13" s="132"/>
      <c r="H13" s="133"/>
      <c r="I13" s="132"/>
      <c r="J13" s="133"/>
      <c r="K13" s="132"/>
      <c r="L13" s="133"/>
      <c r="M13" s="132"/>
      <c r="N13" s="133"/>
      <c r="O13" s="132"/>
      <c r="P13" s="133"/>
      <c r="Q13" s="132"/>
      <c r="R13" s="133"/>
      <c r="S13" s="132"/>
      <c r="T13" s="133"/>
      <c r="U13" s="132"/>
      <c r="V13" s="133"/>
      <c r="W13" s="132"/>
      <c r="X13" s="133"/>
      <c r="Y13" s="132"/>
      <c r="Z13" s="133"/>
      <c r="AA13" s="132"/>
      <c r="AB13" s="133"/>
      <c r="AC13" s="132"/>
      <c r="AD13" s="133"/>
      <c r="AE13" s="132"/>
      <c r="AF13" s="133"/>
      <c r="AG13" s="83">
        <f>SUM(C13:AF13)</f>
        <v>0</v>
      </c>
    </row>
    <row r="14" spans="1:33" ht="24" x14ac:dyDescent="0.55000000000000004">
      <c r="B14" s="84" t="s">
        <v>57</v>
      </c>
      <c r="C14" s="128">
        <f>C12/(7*22)</f>
        <v>0</v>
      </c>
      <c r="D14" s="129"/>
      <c r="E14" s="128">
        <f>E12/(7*22)</f>
        <v>0</v>
      </c>
      <c r="F14" s="129"/>
      <c r="G14" s="128">
        <f>G12/(7*22)</f>
        <v>0</v>
      </c>
      <c r="H14" s="129"/>
      <c r="I14" s="128">
        <f>I12/(7*22)</f>
        <v>0</v>
      </c>
      <c r="J14" s="129"/>
      <c r="K14" s="128">
        <f>K12/(7*22)</f>
        <v>0</v>
      </c>
      <c r="L14" s="129"/>
      <c r="M14" s="128">
        <f>M12/(7*22)</f>
        <v>0</v>
      </c>
      <c r="N14" s="129"/>
      <c r="O14" s="128">
        <f>O12/(7*22)</f>
        <v>0</v>
      </c>
      <c r="P14" s="129"/>
      <c r="Q14" s="128">
        <f>Q12/(7*22)</f>
        <v>0</v>
      </c>
      <c r="R14" s="129"/>
      <c r="S14" s="128">
        <f>S12/(7*22)</f>
        <v>0</v>
      </c>
      <c r="T14" s="129"/>
      <c r="U14" s="128">
        <f t="shared" ref="U14:AE14" si="0">U12/(7*22)</f>
        <v>0</v>
      </c>
      <c r="V14" s="129"/>
      <c r="W14" s="128">
        <f t="shared" si="0"/>
        <v>0</v>
      </c>
      <c r="X14" s="129"/>
      <c r="Y14" s="128">
        <f t="shared" si="0"/>
        <v>0</v>
      </c>
      <c r="Z14" s="129"/>
      <c r="AA14" s="128">
        <f t="shared" si="0"/>
        <v>0</v>
      </c>
      <c r="AB14" s="129"/>
      <c r="AC14" s="128">
        <f t="shared" si="0"/>
        <v>0</v>
      </c>
      <c r="AD14" s="129"/>
      <c r="AE14" s="128">
        <f t="shared" si="0"/>
        <v>0</v>
      </c>
      <c r="AF14" s="129"/>
      <c r="AG14" s="44">
        <f>SUM(C14:AF14)</f>
        <v>0</v>
      </c>
    </row>
    <row r="15" spans="1:33" ht="24" x14ac:dyDescent="0.55000000000000004">
      <c r="B15" s="82" t="s">
        <v>51</v>
      </c>
      <c r="C15" s="126">
        <f>C14*C13</f>
        <v>0</v>
      </c>
      <c r="D15" s="127"/>
      <c r="E15" s="126">
        <f t="shared" ref="E15:AE15" si="1">E14*E13</f>
        <v>0</v>
      </c>
      <c r="F15" s="127"/>
      <c r="G15" s="126">
        <f t="shared" si="1"/>
        <v>0</v>
      </c>
      <c r="H15" s="127"/>
      <c r="I15" s="126">
        <f t="shared" si="1"/>
        <v>0</v>
      </c>
      <c r="J15" s="127"/>
      <c r="K15" s="126">
        <f t="shared" si="1"/>
        <v>0</v>
      </c>
      <c r="L15" s="127"/>
      <c r="M15" s="126">
        <f t="shared" si="1"/>
        <v>0</v>
      </c>
      <c r="N15" s="127"/>
      <c r="O15" s="126">
        <f t="shared" si="1"/>
        <v>0</v>
      </c>
      <c r="P15" s="127"/>
      <c r="Q15" s="126">
        <f t="shared" si="1"/>
        <v>0</v>
      </c>
      <c r="R15" s="127"/>
      <c r="S15" s="126">
        <f t="shared" si="1"/>
        <v>0</v>
      </c>
      <c r="T15" s="127"/>
      <c r="U15" s="126">
        <f t="shared" si="1"/>
        <v>0</v>
      </c>
      <c r="V15" s="127"/>
      <c r="W15" s="126">
        <f t="shared" si="1"/>
        <v>0</v>
      </c>
      <c r="X15" s="127"/>
      <c r="Y15" s="126">
        <f t="shared" si="1"/>
        <v>0</v>
      </c>
      <c r="Z15" s="127"/>
      <c r="AA15" s="126">
        <f t="shared" si="1"/>
        <v>0</v>
      </c>
      <c r="AB15" s="127"/>
      <c r="AC15" s="126">
        <f t="shared" si="1"/>
        <v>0</v>
      </c>
      <c r="AD15" s="127"/>
      <c r="AE15" s="126">
        <f t="shared" si="1"/>
        <v>0</v>
      </c>
      <c r="AF15" s="127"/>
      <c r="AG15" s="44">
        <f>SUM(C15:AF15)</f>
        <v>0</v>
      </c>
    </row>
    <row r="16" spans="1:33" x14ac:dyDescent="0.2">
      <c r="C16" s="85"/>
      <c r="D16" s="85"/>
    </row>
    <row r="18" spans="1:33" ht="24" x14ac:dyDescent="0.55000000000000004">
      <c r="B18" s="76" t="s">
        <v>58</v>
      </c>
    </row>
    <row r="19" spans="1:33" ht="24" customHeight="1" x14ac:dyDescent="0.2">
      <c r="B19" s="77"/>
      <c r="C19" s="136" t="s">
        <v>36</v>
      </c>
      <c r="D19" s="137"/>
      <c r="E19" s="136" t="s">
        <v>37</v>
      </c>
      <c r="F19" s="137"/>
      <c r="G19" s="138" t="s">
        <v>38</v>
      </c>
      <c r="H19" s="139"/>
      <c r="I19" s="136" t="s">
        <v>39</v>
      </c>
      <c r="J19" s="137"/>
      <c r="K19" s="138" t="s">
        <v>40</v>
      </c>
      <c r="L19" s="139"/>
      <c r="M19" s="136" t="s">
        <v>41</v>
      </c>
      <c r="N19" s="137"/>
      <c r="O19" s="136" t="s">
        <v>42</v>
      </c>
      <c r="P19" s="137"/>
      <c r="Q19" s="136" t="s">
        <v>43</v>
      </c>
      <c r="R19" s="137"/>
      <c r="S19" s="136" t="s">
        <v>44</v>
      </c>
      <c r="T19" s="137"/>
      <c r="U19" s="136" t="s">
        <v>45</v>
      </c>
      <c r="V19" s="137"/>
      <c r="W19" s="136" t="s">
        <v>46</v>
      </c>
      <c r="X19" s="137"/>
      <c r="Y19" s="136" t="s">
        <v>47</v>
      </c>
      <c r="Z19" s="137"/>
      <c r="AA19" s="136" t="s">
        <v>48</v>
      </c>
      <c r="AB19" s="137"/>
      <c r="AC19" s="136" t="s">
        <v>49</v>
      </c>
      <c r="AD19" s="137"/>
      <c r="AE19" s="136" t="s">
        <v>50</v>
      </c>
      <c r="AF19" s="137"/>
      <c r="AG19" s="140" t="s">
        <v>51</v>
      </c>
    </row>
    <row r="20" spans="1:33" ht="24" customHeight="1" x14ac:dyDescent="0.2">
      <c r="A20" s="142">
        <v>2</v>
      </c>
      <c r="B20" s="144" t="s">
        <v>52</v>
      </c>
      <c r="C20" s="78" t="s">
        <v>53</v>
      </c>
      <c r="D20" s="78" t="s">
        <v>54</v>
      </c>
      <c r="E20" s="78" t="s">
        <v>53</v>
      </c>
      <c r="F20" s="78" t="s">
        <v>54</v>
      </c>
      <c r="G20" s="78" t="s">
        <v>53</v>
      </c>
      <c r="H20" s="78" t="s">
        <v>54</v>
      </c>
      <c r="I20" s="78" t="s">
        <v>53</v>
      </c>
      <c r="J20" s="78" t="s">
        <v>54</v>
      </c>
      <c r="K20" s="78" t="s">
        <v>53</v>
      </c>
      <c r="L20" s="78" t="s">
        <v>54</v>
      </c>
      <c r="M20" s="78" t="s">
        <v>53</v>
      </c>
      <c r="N20" s="78" t="s">
        <v>54</v>
      </c>
      <c r="O20" s="78" t="s">
        <v>53</v>
      </c>
      <c r="P20" s="78" t="s">
        <v>54</v>
      </c>
      <c r="Q20" s="78" t="s">
        <v>53</v>
      </c>
      <c r="R20" s="78" t="s">
        <v>54</v>
      </c>
      <c r="S20" s="78" t="s">
        <v>53</v>
      </c>
      <c r="T20" s="78" t="s">
        <v>54</v>
      </c>
      <c r="U20" s="78" t="s">
        <v>53</v>
      </c>
      <c r="V20" s="78" t="s">
        <v>54</v>
      </c>
      <c r="W20" s="78" t="s">
        <v>53</v>
      </c>
      <c r="X20" s="78" t="s">
        <v>54</v>
      </c>
      <c r="Y20" s="78" t="s">
        <v>53</v>
      </c>
      <c r="Z20" s="78" t="s">
        <v>54</v>
      </c>
      <c r="AA20" s="78" t="s">
        <v>53</v>
      </c>
      <c r="AB20" s="78" t="s">
        <v>54</v>
      </c>
      <c r="AC20" s="78" t="s">
        <v>53</v>
      </c>
      <c r="AD20" s="78" t="s">
        <v>54</v>
      </c>
      <c r="AE20" s="78" t="s">
        <v>53</v>
      </c>
      <c r="AF20" s="78" t="s">
        <v>54</v>
      </c>
      <c r="AG20" s="141"/>
    </row>
    <row r="21" spans="1:33" ht="39.75" customHeight="1" x14ac:dyDescent="0.2">
      <c r="A21" s="143"/>
      <c r="B21" s="145"/>
      <c r="C21" s="46"/>
      <c r="D21" s="46"/>
      <c r="E21" s="46"/>
      <c r="F21" s="46"/>
      <c r="G21" s="46"/>
      <c r="H21" s="46"/>
      <c r="I21" s="46"/>
      <c r="J21" s="46"/>
      <c r="K21" s="46"/>
      <c r="L21" s="46"/>
      <c r="M21" s="46"/>
      <c r="N21" s="46"/>
      <c r="O21" s="46"/>
      <c r="P21" s="46"/>
      <c r="Q21" s="46"/>
      <c r="R21" s="46"/>
      <c r="S21" s="46"/>
      <c r="T21" s="46"/>
      <c r="U21" s="46"/>
      <c r="V21" s="46"/>
      <c r="W21" s="46"/>
      <c r="X21" s="46"/>
      <c r="Y21" s="46"/>
      <c r="Z21" s="46"/>
      <c r="AA21" s="46"/>
      <c r="AB21" s="46"/>
      <c r="AC21" s="46"/>
      <c r="AD21" s="46"/>
      <c r="AE21" s="46"/>
      <c r="AF21" s="46"/>
      <c r="AG21" s="78"/>
    </row>
    <row r="22" spans="1:33" ht="24" x14ac:dyDescent="0.55000000000000004">
      <c r="A22" s="79">
        <v>2</v>
      </c>
      <c r="B22" s="80" t="s">
        <v>55</v>
      </c>
      <c r="C22" s="130">
        <f>IF(C21="ช.",
    IFERROR(INDEX('Man-hour'!$C$33:$C$42, MATCH(D21, 'Man-hour'!$B$33:$B$42, 0)), "0")*(1+$D$6),
    IFERROR(INDEX('Man-hour'!$C$24:$C$32, MATCH(D21, 'Man-hour'!$B$24:$B$32, 0)), "0")*(1+$D$6)
)</f>
        <v>0</v>
      </c>
      <c r="D22" s="131"/>
      <c r="E22" s="130">
        <f>IF(E21="ช.",
    IFERROR(INDEX('Man-hour'!$C$33:$C$42, MATCH(F21, 'Man-hour'!$B$33:$B$42, 0)), "0")*(1+$D$6),
    IFERROR(INDEX('Man-hour'!$C$24:$C$32, MATCH(F21, 'Man-hour'!$B$24:$B$32, 0)), "0")*(1+$D$6)
)</f>
        <v>0</v>
      </c>
      <c r="F22" s="131"/>
      <c r="G22" s="130">
        <f>IF(G21="ช.",
    IFERROR(INDEX('Man-hour'!$C$33:$C$42, MATCH(H21, 'Man-hour'!$B$33:$B$42, 0)), "0")*(1+$D$6),
    IFERROR(INDEX('Man-hour'!$C$24:$C$32, MATCH(H21, 'Man-hour'!$B$24:$B$32, 0)), "0")*(1+$D$6)
)</f>
        <v>0</v>
      </c>
      <c r="H22" s="131"/>
      <c r="I22" s="130">
        <f>IF(I21="ช.",
    IFERROR(INDEX('Man-hour'!$C$33:$C$42, MATCH(J21, 'Man-hour'!$B$33:$B$42, 0)), "0")*(1+$D$6),
    IFERROR(INDEX('Man-hour'!$C$24:$C$32, MATCH(J21, 'Man-hour'!$B$24:$B$32, 0)), "0")*(1+$D$6)
)</f>
        <v>0</v>
      </c>
      <c r="J22" s="131"/>
      <c r="K22" s="130">
        <f>IF(K21="ช.",
    IFERROR(INDEX('Man-hour'!$C$33:$C$42, MATCH(L21, 'Man-hour'!$B$33:$B$42, 0)), "0")*(1+$D$6),
    IFERROR(INDEX('Man-hour'!$C$24:$C$32, MATCH(L21, 'Man-hour'!$B$24:$B$32, 0)), "0")*(1+$D$6)
)</f>
        <v>0</v>
      </c>
      <c r="L22" s="131"/>
      <c r="M22" s="130">
        <f>IF(M21="ช.",
    IFERROR(INDEX('Man-hour'!$C$33:$C$42, MATCH(N21, 'Man-hour'!$B$33:$B$42, 0)), "0")*(1+$D$6),
    IFERROR(INDEX('Man-hour'!$C$24:$C$32, MATCH(N21, 'Man-hour'!$B$24:$B$32, 0)), "0")*(1+$D$6)
)</f>
        <v>0</v>
      </c>
      <c r="N22" s="131"/>
      <c r="O22" s="130">
        <f>IF(O21="ช.",
    IFERROR(INDEX('Man-hour'!$C$33:$C$42, MATCH(P21, 'Man-hour'!$B$33:$B$42, 0)), "0")*(1+$D$6),
    IFERROR(INDEX('Man-hour'!$C$24:$C$32, MATCH(P21, 'Man-hour'!$B$24:$B$32, 0)), "0")*(1+$D$6)
)</f>
        <v>0</v>
      </c>
      <c r="P22" s="131"/>
      <c r="Q22" s="130">
        <f>IF(Q21="ช.",
    IFERROR(INDEX('Man-hour'!$C$33:$C$42, MATCH(R21, 'Man-hour'!$B$33:$B$42, 0)), "0")*(1+$D$6),
    IFERROR(INDEX('Man-hour'!$C$24:$C$32, MATCH(R21, 'Man-hour'!$B$24:$B$32, 0)), "0")*(1+$D$6)
)</f>
        <v>0</v>
      </c>
      <c r="R22" s="131"/>
      <c r="S22" s="130">
        <f>IF(S21="ช.",
    IFERROR(INDEX('Man-hour'!$C$33:$C$42, MATCH(T21, 'Man-hour'!$B$33:$B$42, 0)), "0")*(1+$D$6),
    IFERROR(INDEX('Man-hour'!$C$24:$C$32, MATCH(T21, 'Man-hour'!$B$24:$B$32, 0)), "0")*(1+$D$6)
)</f>
        <v>0</v>
      </c>
      <c r="T22" s="131"/>
      <c r="U22" s="130">
        <f>IF(U21="ช.",
    IFERROR(INDEX('Man-hour'!$C$33:$C$42, MATCH(V21, 'Man-hour'!$B$33:$B$42, 0)), "0")*(1+$D$6),
    IFERROR(INDEX('Man-hour'!$C$24:$C$32, MATCH(V21, 'Man-hour'!$B$24:$B$32, 0)), "0")*(1+$D$6)
)</f>
        <v>0</v>
      </c>
      <c r="V22" s="131"/>
      <c r="W22" s="130">
        <f>IF(W21="ช.",
    IFERROR(INDEX('Man-hour'!$C$33:$C$42, MATCH(X21, 'Man-hour'!$B$33:$B$42, 0)), "0")*(1+$D$6),
    IFERROR(INDEX('Man-hour'!$C$24:$C$32, MATCH(X21, 'Man-hour'!$B$24:$B$32, 0)), "0")*(1+$D$6)
)</f>
        <v>0</v>
      </c>
      <c r="X22" s="131"/>
      <c r="Y22" s="130">
        <f>IF(Y21="ช.",
    IFERROR(INDEX('Man-hour'!$C$33:$C$42, MATCH(Z21, 'Man-hour'!$B$33:$B$42, 0)), "0")*(1+$D$6),
    IFERROR(INDEX('Man-hour'!$C$24:$C$32, MATCH(Z21, 'Man-hour'!$B$24:$B$32, 0)), "0")*(1+$D$6)
)</f>
        <v>0</v>
      </c>
      <c r="Z22" s="131"/>
      <c r="AA22" s="130">
        <f>IF(AA21="ช.",
    IFERROR(INDEX('Man-hour'!$C$33:$C$42, MATCH(AB21, 'Man-hour'!$B$33:$B$42, 0)), "0")*(1+$D$6),
    IFERROR(INDEX('Man-hour'!$C$24:$C$32, MATCH(AB21, 'Man-hour'!$B$24:$B$32, 0)), "0")*(1+$D$6)
)</f>
        <v>0</v>
      </c>
      <c r="AB22" s="131"/>
      <c r="AC22" s="130">
        <f>IF(AC21="ช.",
    IFERROR(INDEX('Man-hour'!$C$33:$C$42, MATCH(AD21, 'Man-hour'!$B$33:$B$42, 0)), "0")*(1+$D$6),
    IFERROR(INDEX('Man-hour'!$C$24:$C$32, MATCH(AD21, 'Man-hour'!$B$24:$B$32, 0)), "0")*(1+$D$6)
)</f>
        <v>0</v>
      </c>
      <c r="AD22" s="131"/>
      <c r="AE22" s="130">
        <f>IF(AE21="ช.",
    IFERROR(INDEX('Man-hour'!$C$33:$C$42, MATCH(AF21, 'Man-hour'!$B$33:$B$42, 0)), "0")*(1+$D$6),
    IFERROR(INDEX('Man-hour'!$C$24:$C$32, MATCH(AF21, 'Man-hour'!$B$24:$B$32, 0)), "0")*(1+$D$6)
)</f>
        <v>0</v>
      </c>
      <c r="AF22" s="131"/>
      <c r="AG22" s="81">
        <f>SUM(C22:AF22)</f>
        <v>0</v>
      </c>
    </row>
    <row r="23" spans="1:33" ht="24" x14ac:dyDescent="0.55000000000000004">
      <c r="B23" s="82" t="s">
        <v>56</v>
      </c>
      <c r="C23" s="132"/>
      <c r="D23" s="133"/>
      <c r="E23" s="132"/>
      <c r="F23" s="133"/>
      <c r="G23" s="132"/>
      <c r="H23" s="133"/>
      <c r="I23" s="132"/>
      <c r="J23" s="133"/>
      <c r="K23" s="132"/>
      <c r="L23" s="133"/>
      <c r="M23" s="132"/>
      <c r="N23" s="133"/>
      <c r="O23" s="132"/>
      <c r="P23" s="133"/>
      <c r="Q23" s="132"/>
      <c r="R23" s="133"/>
      <c r="S23" s="132"/>
      <c r="T23" s="133"/>
      <c r="U23" s="132"/>
      <c r="V23" s="133"/>
      <c r="W23" s="132"/>
      <c r="X23" s="133"/>
      <c r="Y23" s="132"/>
      <c r="Z23" s="133"/>
      <c r="AA23" s="132"/>
      <c r="AB23" s="133"/>
      <c r="AC23" s="132"/>
      <c r="AD23" s="133"/>
      <c r="AE23" s="132"/>
      <c r="AF23" s="133"/>
      <c r="AG23" s="83">
        <f>SUM(C23:AF23)</f>
        <v>0</v>
      </c>
    </row>
    <row r="24" spans="1:33" ht="24" customHeight="1" x14ac:dyDescent="0.55000000000000004">
      <c r="B24" s="84" t="s">
        <v>57</v>
      </c>
      <c r="C24" s="128">
        <f>C22/(7*22)</f>
        <v>0</v>
      </c>
      <c r="D24" s="129"/>
      <c r="E24" s="128">
        <f>E22/(7*22)</f>
        <v>0</v>
      </c>
      <c r="F24" s="129"/>
      <c r="G24" s="128">
        <f>G22/(7*22)</f>
        <v>0</v>
      </c>
      <c r="H24" s="129"/>
      <c r="I24" s="128">
        <f>I22/(7*22)</f>
        <v>0</v>
      </c>
      <c r="J24" s="129"/>
      <c r="K24" s="128">
        <f>K22/(7*22)</f>
        <v>0</v>
      </c>
      <c r="L24" s="129"/>
      <c r="M24" s="128">
        <f>M22/(7*22)</f>
        <v>0</v>
      </c>
      <c r="N24" s="129"/>
      <c r="O24" s="128">
        <f>O22/(7*22)</f>
        <v>0</v>
      </c>
      <c r="P24" s="129"/>
      <c r="Q24" s="128">
        <f>Q22/(7*22)</f>
        <v>0</v>
      </c>
      <c r="R24" s="129"/>
      <c r="S24" s="128">
        <f>S22/(7*22)</f>
        <v>0</v>
      </c>
      <c r="T24" s="129"/>
      <c r="U24" s="128">
        <f t="shared" ref="U24:AE24" si="2">U22/(7*22)</f>
        <v>0</v>
      </c>
      <c r="V24" s="129"/>
      <c r="W24" s="128">
        <f t="shared" si="2"/>
        <v>0</v>
      </c>
      <c r="X24" s="129"/>
      <c r="Y24" s="128">
        <f t="shared" si="2"/>
        <v>0</v>
      </c>
      <c r="Z24" s="129"/>
      <c r="AA24" s="128">
        <f t="shared" si="2"/>
        <v>0</v>
      </c>
      <c r="AB24" s="129"/>
      <c r="AC24" s="128">
        <f t="shared" si="2"/>
        <v>0</v>
      </c>
      <c r="AD24" s="129"/>
      <c r="AE24" s="128">
        <f t="shared" si="2"/>
        <v>0</v>
      </c>
      <c r="AF24" s="129"/>
      <c r="AG24" s="45">
        <f>SUM(C24:AF24)</f>
        <v>0</v>
      </c>
    </row>
    <row r="25" spans="1:33" ht="24" x14ac:dyDescent="0.55000000000000004">
      <c r="B25" s="82" t="s">
        <v>51</v>
      </c>
      <c r="C25" s="126">
        <f>C24*C23</f>
        <v>0</v>
      </c>
      <c r="D25" s="127"/>
      <c r="E25" s="126">
        <f>E24*E23</f>
        <v>0</v>
      </c>
      <c r="F25" s="127"/>
      <c r="G25" s="126">
        <f>G24*G23</f>
        <v>0</v>
      </c>
      <c r="H25" s="127"/>
      <c r="I25" s="126">
        <f>I24*I23</f>
        <v>0</v>
      </c>
      <c r="J25" s="127"/>
      <c r="K25" s="126">
        <f>K24*K23</f>
        <v>0</v>
      </c>
      <c r="L25" s="127"/>
      <c r="M25" s="126">
        <f>M24*M23</f>
        <v>0</v>
      </c>
      <c r="N25" s="127"/>
      <c r="O25" s="126">
        <f>O24*O23</f>
        <v>0</v>
      </c>
      <c r="P25" s="127"/>
      <c r="Q25" s="126">
        <f>Q24*Q23</f>
        <v>0</v>
      </c>
      <c r="R25" s="127"/>
      <c r="S25" s="126">
        <f>S24*S23</f>
        <v>0</v>
      </c>
      <c r="T25" s="127"/>
      <c r="U25" s="126">
        <f t="shared" ref="U25:AE25" si="3">U24*U23</f>
        <v>0</v>
      </c>
      <c r="V25" s="127"/>
      <c r="W25" s="126">
        <f t="shared" si="3"/>
        <v>0</v>
      </c>
      <c r="X25" s="127"/>
      <c r="Y25" s="126">
        <f t="shared" si="3"/>
        <v>0</v>
      </c>
      <c r="Z25" s="127"/>
      <c r="AA25" s="126">
        <f t="shared" si="3"/>
        <v>0</v>
      </c>
      <c r="AB25" s="127"/>
      <c r="AC25" s="126">
        <f t="shared" si="3"/>
        <v>0</v>
      </c>
      <c r="AD25" s="127"/>
      <c r="AE25" s="126">
        <f t="shared" si="3"/>
        <v>0</v>
      </c>
      <c r="AF25" s="127"/>
      <c r="AG25" s="44">
        <f>SUM(C25:AF25)</f>
        <v>0</v>
      </c>
    </row>
    <row r="28" spans="1:33" ht="24" x14ac:dyDescent="0.55000000000000004">
      <c r="B28" s="86" t="s">
        <v>59</v>
      </c>
    </row>
    <row r="29" spans="1:33" ht="24" customHeight="1" x14ac:dyDescent="0.2">
      <c r="B29" s="77"/>
      <c r="C29" s="136" t="s">
        <v>36</v>
      </c>
      <c r="D29" s="137"/>
      <c r="E29" s="136" t="s">
        <v>37</v>
      </c>
      <c r="F29" s="137"/>
      <c r="G29" s="136" t="s">
        <v>38</v>
      </c>
      <c r="H29" s="137"/>
      <c r="I29" s="136" t="s">
        <v>39</v>
      </c>
      <c r="J29" s="137"/>
      <c r="K29" s="136" t="s">
        <v>40</v>
      </c>
      <c r="L29" s="137"/>
      <c r="M29" s="136" t="s">
        <v>41</v>
      </c>
      <c r="N29" s="137"/>
      <c r="O29" s="136" t="s">
        <v>42</v>
      </c>
      <c r="P29" s="137"/>
      <c r="Q29" s="136" t="s">
        <v>43</v>
      </c>
      <c r="R29" s="137"/>
      <c r="S29" s="136" t="s">
        <v>44</v>
      </c>
      <c r="T29" s="137"/>
      <c r="U29" s="136" t="s">
        <v>45</v>
      </c>
      <c r="V29" s="137"/>
      <c r="W29" s="136" t="s">
        <v>46</v>
      </c>
      <c r="X29" s="137"/>
      <c r="Y29" s="136" t="s">
        <v>47</v>
      </c>
      <c r="Z29" s="137"/>
      <c r="AA29" s="136" t="s">
        <v>48</v>
      </c>
      <c r="AB29" s="137"/>
      <c r="AC29" s="136" t="s">
        <v>49</v>
      </c>
      <c r="AD29" s="137"/>
      <c r="AE29" s="136" t="s">
        <v>50</v>
      </c>
      <c r="AF29" s="137"/>
      <c r="AG29" s="140" t="s">
        <v>51</v>
      </c>
    </row>
    <row r="30" spans="1:33" ht="24" customHeight="1" x14ac:dyDescent="0.2">
      <c r="A30" s="142">
        <v>3</v>
      </c>
      <c r="B30" s="144" t="s">
        <v>52</v>
      </c>
      <c r="C30" s="78" t="s">
        <v>53</v>
      </c>
      <c r="D30" s="78" t="s">
        <v>54</v>
      </c>
      <c r="E30" s="78" t="s">
        <v>53</v>
      </c>
      <c r="F30" s="78" t="s">
        <v>54</v>
      </c>
      <c r="G30" s="78" t="s">
        <v>53</v>
      </c>
      <c r="H30" s="78" t="s">
        <v>54</v>
      </c>
      <c r="I30" s="78" t="s">
        <v>53</v>
      </c>
      <c r="J30" s="78" t="s">
        <v>54</v>
      </c>
      <c r="K30" s="78" t="s">
        <v>53</v>
      </c>
      <c r="L30" s="78" t="s">
        <v>54</v>
      </c>
      <c r="M30" s="78" t="s">
        <v>53</v>
      </c>
      <c r="N30" s="78" t="s">
        <v>54</v>
      </c>
      <c r="O30" s="78" t="s">
        <v>53</v>
      </c>
      <c r="P30" s="78" t="s">
        <v>54</v>
      </c>
      <c r="Q30" s="78" t="s">
        <v>53</v>
      </c>
      <c r="R30" s="78" t="s">
        <v>54</v>
      </c>
      <c r="S30" s="78" t="s">
        <v>53</v>
      </c>
      <c r="T30" s="78" t="s">
        <v>54</v>
      </c>
      <c r="U30" s="78" t="s">
        <v>53</v>
      </c>
      <c r="V30" s="78" t="s">
        <v>54</v>
      </c>
      <c r="W30" s="78" t="s">
        <v>53</v>
      </c>
      <c r="X30" s="78" t="s">
        <v>54</v>
      </c>
      <c r="Y30" s="78" t="s">
        <v>53</v>
      </c>
      <c r="Z30" s="78" t="s">
        <v>54</v>
      </c>
      <c r="AA30" s="78" t="s">
        <v>53</v>
      </c>
      <c r="AB30" s="78" t="s">
        <v>54</v>
      </c>
      <c r="AC30" s="78" t="s">
        <v>53</v>
      </c>
      <c r="AD30" s="78" t="s">
        <v>54</v>
      </c>
      <c r="AE30" s="78" t="s">
        <v>53</v>
      </c>
      <c r="AF30" s="78" t="s">
        <v>54</v>
      </c>
      <c r="AG30" s="141"/>
    </row>
    <row r="31" spans="1:33" ht="28.5" customHeight="1" x14ac:dyDescent="0.2">
      <c r="A31" s="143"/>
      <c r="B31" s="145"/>
      <c r="C31" s="46"/>
      <c r="D31" s="46"/>
      <c r="E31" s="46"/>
      <c r="F31" s="46"/>
      <c r="G31" s="46"/>
      <c r="H31" s="46"/>
      <c r="I31" s="46"/>
      <c r="J31" s="46"/>
      <c r="K31" s="46"/>
      <c r="L31" s="46"/>
      <c r="M31" s="46"/>
      <c r="N31" s="46"/>
      <c r="O31" s="46"/>
      <c r="P31" s="46"/>
      <c r="Q31" s="46"/>
      <c r="R31" s="46"/>
      <c r="S31" s="46"/>
      <c r="T31" s="46"/>
      <c r="U31" s="46"/>
      <c r="V31" s="46"/>
      <c r="W31" s="46"/>
      <c r="X31" s="46"/>
      <c r="Y31" s="46"/>
      <c r="Z31" s="46"/>
      <c r="AA31" s="46"/>
      <c r="AB31" s="46"/>
      <c r="AC31" s="46"/>
      <c r="AD31" s="46"/>
      <c r="AE31" s="46"/>
      <c r="AF31" s="46"/>
      <c r="AG31" s="78"/>
    </row>
    <row r="32" spans="1:33" ht="24" x14ac:dyDescent="0.55000000000000004">
      <c r="A32" s="79">
        <v>2</v>
      </c>
      <c r="B32" s="80" t="s">
        <v>55</v>
      </c>
      <c r="C32" s="130">
        <f>IF(C31="ช.",
    IFERROR(INDEX('Man-hour'!$C$33:$C$42, MATCH(D31, 'Man-hour'!$B$33:$B$42, 0)), "0")*(1+$D$5),
    IFERROR(INDEX('Man-hour'!$C$24:$C$32, MATCH(D31, 'Man-hour'!$B$24:$B$32, 0)), "0")*(1+$D$5)
)</f>
        <v>0</v>
      </c>
      <c r="D32" s="131"/>
      <c r="E32" s="130">
        <f>IF(E31="ช.",
    IFERROR(INDEX('Man-hour'!$C$33:$C$42, MATCH(F31, 'Man-hour'!$B$33:$B$42, 0)), "0")*(1+$D$5),
    IFERROR(INDEX('Man-hour'!$C$24:$C$32, MATCH(F31, 'Man-hour'!$B$24:$B$32, 0)), "0")*(1+$D$5)
)</f>
        <v>0</v>
      </c>
      <c r="F32" s="131"/>
      <c r="G32" s="130">
        <f>IF(G31="ช.",
    IFERROR(INDEX('Man-hour'!$C$33:$C$42, MATCH(H31, 'Man-hour'!$B$33:$B$42, 0)), "0")*(1+$D$5),
    IFERROR(INDEX('Man-hour'!$C$24:$C$32, MATCH(H31, 'Man-hour'!$B$24:$B$32, 0)), "0")*(1+$D$5)
)</f>
        <v>0</v>
      </c>
      <c r="H32" s="131"/>
      <c r="I32" s="130">
        <f>IF(I31="ช.",
    IFERROR(INDEX('Man-hour'!$C$33:$C$42, MATCH(J31, 'Man-hour'!$B$33:$B$42, 0)), "0")*(1+$D$5),
    IFERROR(INDEX('Man-hour'!$C$24:$C$32, MATCH(J31, 'Man-hour'!$B$24:$B$32, 0)), "0")*(1+$D$5)
)</f>
        <v>0</v>
      </c>
      <c r="J32" s="131"/>
      <c r="K32" s="130">
        <f>IF(K31="ช.",
    IFERROR(INDEX('Man-hour'!$C$33:$C$42, MATCH(L31, 'Man-hour'!$B$33:$B$42, 0)), "0")*(1+$D$5),
    IFERROR(INDEX('Man-hour'!$C$24:$C$32, MATCH(L31, 'Man-hour'!$B$24:$B$32, 0)), "0")*(1+$D$5)
)</f>
        <v>0</v>
      </c>
      <c r="L32" s="131"/>
      <c r="M32" s="130">
        <f>IF(M31="ช.",
    IFERROR(INDEX('Man-hour'!$C$33:$C$42, MATCH(N31, 'Man-hour'!$B$33:$B$42, 0)), "0")*(1+$D$5),
    IFERROR(INDEX('Man-hour'!$C$24:$C$32, MATCH(N31, 'Man-hour'!$B$24:$B$32, 0)), "0")*(1+$D$5)
)</f>
        <v>0</v>
      </c>
      <c r="N32" s="131"/>
      <c r="O32" s="130">
        <f>IF(O31="ช.",
    IFERROR(INDEX('Man-hour'!$C$33:$C$42, MATCH(P31, 'Man-hour'!$B$33:$B$42, 0)), "0")*(1+$D$5),
    IFERROR(INDEX('Man-hour'!$C$24:$C$32, MATCH(P31, 'Man-hour'!$B$24:$B$32, 0)), "0")*(1+$D$5)
)</f>
        <v>0</v>
      </c>
      <c r="P32" s="131"/>
      <c r="Q32" s="130">
        <f>IF(Q31="ช.",
    IFERROR(INDEX('Man-hour'!$C$33:$C$42, MATCH(R31, 'Man-hour'!$B$33:$B$42, 0)), "0")*(1+$D$5),
    IFERROR(INDEX('Man-hour'!$C$24:$C$32, MATCH(R31, 'Man-hour'!$B$24:$B$32, 0)), "0")*(1+$D$5)
)</f>
        <v>0</v>
      </c>
      <c r="R32" s="131"/>
      <c r="S32" s="130">
        <f>IF(S31="ช.",
    IFERROR(INDEX('Man-hour'!$C$33:$C$42, MATCH(T31, 'Man-hour'!$B$33:$B$42, 0)), "0")*(1+$D$5),
    IFERROR(INDEX('Man-hour'!$C$24:$C$32, MATCH(T31, 'Man-hour'!$B$24:$B$32, 0)), "0")*(1+$D$5)
)</f>
        <v>0</v>
      </c>
      <c r="T32" s="131"/>
      <c r="U32" s="130">
        <f>IF(U31="ช.",
    IFERROR(INDEX('Man-hour'!$C$33:$C$42, MATCH(V31, 'Man-hour'!$B$33:$B$42, 0)), "0")*(1+$D$5),
    IFERROR(INDEX('Man-hour'!$C$24:$C$32, MATCH(V31, 'Man-hour'!$B$24:$B$32, 0)), "0")*(1+$D$5)
)</f>
        <v>0</v>
      </c>
      <c r="V32" s="131"/>
      <c r="W32" s="130">
        <f>IF(W31="ช.",
    IFERROR(INDEX('Man-hour'!$C$33:$C$42, MATCH(X31, 'Man-hour'!$B$33:$B$42, 0)), "0")*(1+$D$5),
    IFERROR(INDEX('Man-hour'!$C$24:$C$32, MATCH(X31, 'Man-hour'!$B$24:$B$32, 0)), "0")*(1+$D$5)
)</f>
        <v>0</v>
      </c>
      <c r="X32" s="131"/>
      <c r="Y32" s="130">
        <f>IF(Y31="ช.",
    IFERROR(INDEX('Man-hour'!$C$33:$C$42, MATCH(Z31, 'Man-hour'!$B$33:$B$42, 0)), "0")*(1+$D$5),
    IFERROR(INDEX('Man-hour'!$C$24:$C$32, MATCH(Z31, 'Man-hour'!$B$24:$B$32, 0)), "0")*(1+$D$5)
)</f>
        <v>0</v>
      </c>
      <c r="Z32" s="131"/>
      <c r="AA32" s="130">
        <f>IF(AA31="ช.",
    IFERROR(INDEX('Man-hour'!$C$33:$C$42, MATCH(AB31, 'Man-hour'!$B$33:$B$42, 0)), "0")*(1+$D$5),
    IFERROR(INDEX('Man-hour'!$C$24:$C$32, MATCH(AB31, 'Man-hour'!$B$24:$B$32, 0)), "0")*(1+$D$5)
)</f>
        <v>0</v>
      </c>
      <c r="AB32" s="131"/>
      <c r="AC32" s="130">
        <f>IF(AC31="ช.",
    IFERROR(INDEX('Man-hour'!$C$33:$C$42, MATCH(AD31, 'Man-hour'!$B$33:$B$42, 0)), "0")*(1+$D$5),
    IFERROR(INDEX('Man-hour'!$C$24:$C$32, MATCH(AD31, 'Man-hour'!$B$24:$B$32, 0)), "0")*(1+$D$5)
)</f>
        <v>0</v>
      </c>
      <c r="AD32" s="131"/>
      <c r="AE32" s="130">
        <f>IF(AE31="ช.",
    IFERROR(INDEX('Man-hour'!$C$33:$C$42, MATCH(AF31, 'Man-hour'!$B$33:$B$42, 0)), "0")*(1+$D$5),
    IFERROR(INDEX('Man-hour'!$C$24:$C$32, MATCH(AF31, 'Man-hour'!$B$24:$B$32, 0)), "0")*(1+$D$5)
)</f>
        <v>0</v>
      </c>
      <c r="AF32" s="131"/>
      <c r="AG32" s="81">
        <f>SUM(C32:AF32)</f>
        <v>0</v>
      </c>
    </row>
    <row r="33" spans="1:33" ht="24" x14ac:dyDescent="0.55000000000000004">
      <c r="B33" s="82" t="s">
        <v>56</v>
      </c>
      <c r="C33" s="132"/>
      <c r="D33" s="133"/>
      <c r="E33" s="132"/>
      <c r="F33" s="133"/>
      <c r="G33" s="132"/>
      <c r="H33" s="133"/>
      <c r="I33" s="132"/>
      <c r="J33" s="133"/>
      <c r="K33" s="132"/>
      <c r="L33" s="133"/>
      <c r="M33" s="132"/>
      <c r="N33" s="133"/>
      <c r="O33" s="132"/>
      <c r="P33" s="133"/>
      <c r="Q33" s="132"/>
      <c r="R33" s="133"/>
      <c r="S33" s="132"/>
      <c r="T33" s="133"/>
      <c r="U33" s="132"/>
      <c r="V33" s="133"/>
      <c r="W33" s="132"/>
      <c r="X33" s="133"/>
      <c r="Y33" s="132"/>
      <c r="Z33" s="133"/>
      <c r="AA33" s="132"/>
      <c r="AB33" s="133"/>
      <c r="AC33" s="132"/>
      <c r="AD33" s="133"/>
      <c r="AE33" s="132"/>
      <c r="AF33" s="133"/>
      <c r="AG33" s="83">
        <f>SUM(C33:AF33)</f>
        <v>0</v>
      </c>
    </row>
    <row r="34" spans="1:33" ht="24.75" customHeight="1" x14ac:dyDescent="0.55000000000000004">
      <c r="B34" s="82" t="s">
        <v>57</v>
      </c>
      <c r="C34" s="128">
        <f>C32/(7*22)</f>
        <v>0</v>
      </c>
      <c r="D34" s="129"/>
      <c r="E34" s="128">
        <f>E32/(7*22)</f>
        <v>0</v>
      </c>
      <c r="F34" s="129"/>
      <c r="G34" s="128">
        <f>G32/(7*22)</f>
        <v>0</v>
      </c>
      <c r="H34" s="129"/>
      <c r="I34" s="128">
        <f>I32/(7*22)</f>
        <v>0</v>
      </c>
      <c r="J34" s="129"/>
      <c r="K34" s="128">
        <f>K32/(7*22)</f>
        <v>0</v>
      </c>
      <c r="L34" s="129"/>
      <c r="M34" s="128">
        <f>M32/(7*22)</f>
        <v>0</v>
      </c>
      <c r="N34" s="129"/>
      <c r="O34" s="128">
        <f>O32/(7*22)</f>
        <v>0</v>
      </c>
      <c r="P34" s="129"/>
      <c r="Q34" s="128">
        <f>Q32/(7*22)</f>
        <v>0</v>
      </c>
      <c r="R34" s="129"/>
      <c r="S34" s="128">
        <f>S32/(7*22)</f>
        <v>0</v>
      </c>
      <c r="T34" s="129"/>
      <c r="U34" s="128">
        <f t="shared" ref="U34:AE34" si="4">U32/(7*22)</f>
        <v>0</v>
      </c>
      <c r="V34" s="129"/>
      <c r="W34" s="128">
        <f t="shared" si="4"/>
        <v>0</v>
      </c>
      <c r="X34" s="129"/>
      <c r="Y34" s="128">
        <f t="shared" si="4"/>
        <v>0</v>
      </c>
      <c r="Z34" s="129"/>
      <c r="AA34" s="128">
        <f t="shared" si="4"/>
        <v>0</v>
      </c>
      <c r="AB34" s="129"/>
      <c r="AC34" s="128">
        <f t="shared" si="4"/>
        <v>0</v>
      </c>
      <c r="AD34" s="129"/>
      <c r="AE34" s="128">
        <f t="shared" si="4"/>
        <v>0</v>
      </c>
      <c r="AF34" s="129"/>
      <c r="AG34" s="45">
        <f>SUM(C34:AF34)</f>
        <v>0</v>
      </c>
    </row>
    <row r="35" spans="1:33" ht="24" customHeight="1" x14ac:dyDescent="0.55000000000000004">
      <c r="B35" s="82" t="s">
        <v>51</v>
      </c>
      <c r="C35" s="126">
        <f>C34*C33</f>
        <v>0</v>
      </c>
      <c r="D35" s="127"/>
      <c r="E35" s="126">
        <f>E34*E33</f>
        <v>0</v>
      </c>
      <c r="F35" s="127"/>
      <c r="G35" s="126">
        <f>G34*G33</f>
        <v>0</v>
      </c>
      <c r="H35" s="127"/>
      <c r="I35" s="126">
        <f>I34*I33</f>
        <v>0</v>
      </c>
      <c r="J35" s="127"/>
      <c r="K35" s="126">
        <f>K34*K33</f>
        <v>0</v>
      </c>
      <c r="L35" s="127"/>
      <c r="M35" s="126">
        <f>M34*M33</f>
        <v>0</v>
      </c>
      <c r="N35" s="127"/>
      <c r="O35" s="126">
        <f>O34*O33</f>
        <v>0</v>
      </c>
      <c r="P35" s="127"/>
      <c r="Q35" s="126">
        <f>Q34*Q33</f>
        <v>0</v>
      </c>
      <c r="R35" s="127"/>
      <c r="S35" s="126">
        <f>S34*S33</f>
        <v>0</v>
      </c>
      <c r="T35" s="127"/>
      <c r="U35" s="126">
        <f t="shared" ref="U35:AE35" si="5">U34*U33</f>
        <v>0</v>
      </c>
      <c r="V35" s="127"/>
      <c r="W35" s="126">
        <f t="shared" si="5"/>
        <v>0</v>
      </c>
      <c r="X35" s="127"/>
      <c r="Y35" s="126">
        <f t="shared" si="5"/>
        <v>0</v>
      </c>
      <c r="Z35" s="127"/>
      <c r="AA35" s="126">
        <f t="shared" si="5"/>
        <v>0</v>
      </c>
      <c r="AB35" s="127"/>
      <c r="AC35" s="126">
        <f t="shared" si="5"/>
        <v>0</v>
      </c>
      <c r="AD35" s="127"/>
      <c r="AE35" s="126">
        <f t="shared" si="5"/>
        <v>0</v>
      </c>
      <c r="AF35" s="127"/>
      <c r="AG35" s="44">
        <f>SUM(C35:AF35)</f>
        <v>0</v>
      </c>
    </row>
    <row r="38" spans="1:33" ht="24" x14ac:dyDescent="0.55000000000000004">
      <c r="B38" s="86" t="s">
        <v>60</v>
      </c>
    </row>
    <row r="39" spans="1:33" ht="24" customHeight="1" x14ac:dyDescent="0.2">
      <c r="B39" s="77"/>
      <c r="C39" s="136" t="s">
        <v>36</v>
      </c>
      <c r="D39" s="137"/>
      <c r="E39" s="136" t="s">
        <v>37</v>
      </c>
      <c r="F39" s="137"/>
      <c r="G39" s="136" t="s">
        <v>38</v>
      </c>
      <c r="H39" s="137"/>
      <c r="I39" s="136" t="s">
        <v>39</v>
      </c>
      <c r="J39" s="137"/>
      <c r="K39" s="136" t="s">
        <v>40</v>
      </c>
      <c r="L39" s="137"/>
      <c r="M39" s="136" t="s">
        <v>41</v>
      </c>
      <c r="N39" s="137"/>
      <c r="O39" s="136" t="s">
        <v>42</v>
      </c>
      <c r="P39" s="137"/>
      <c r="Q39" s="136" t="s">
        <v>43</v>
      </c>
      <c r="R39" s="137"/>
      <c r="S39" s="136" t="s">
        <v>44</v>
      </c>
      <c r="T39" s="137"/>
      <c r="U39" s="136" t="s">
        <v>45</v>
      </c>
      <c r="V39" s="137"/>
      <c r="W39" s="136" t="s">
        <v>46</v>
      </c>
      <c r="X39" s="137"/>
      <c r="Y39" s="136" t="s">
        <v>47</v>
      </c>
      <c r="Z39" s="137"/>
      <c r="AA39" s="136" t="s">
        <v>48</v>
      </c>
      <c r="AB39" s="137"/>
      <c r="AC39" s="136" t="s">
        <v>49</v>
      </c>
      <c r="AD39" s="137"/>
      <c r="AE39" s="136" t="s">
        <v>50</v>
      </c>
      <c r="AF39" s="137"/>
      <c r="AG39" s="140" t="s">
        <v>51</v>
      </c>
    </row>
    <row r="40" spans="1:33" ht="24" customHeight="1" x14ac:dyDescent="0.2">
      <c r="A40" s="142">
        <v>4</v>
      </c>
      <c r="B40" s="144" t="s">
        <v>52</v>
      </c>
      <c r="C40" s="78" t="s">
        <v>53</v>
      </c>
      <c r="D40" s="78" t="s">
        <v>54</v>
      </c>
      <c r="E40" s="78" t="s">
        <v>53</v>
      </c>
      <c r="F40" s="78" t="s">
        <v>54</v>
      </c>
      <c r="G40" s="78" t="s">
        <v>53</v>
      </c>
      <c r="H40" s="78" t="s">
        <v>54</v>
      </c>
      <c r="I40" s="78" t="s">
        <v>53</v>
      </c>
      <c r="J40" s="78" t="s">
        <v>54</v>
      </c>
      <c r="K40" s="78" t="s">
        <v>53</v>
      </c>
      <c r="L40" s="78" t="s">
        <v>54</v>
      </c>
      <c r="M40" s="78" t="s">
        <v>53</v>
      </c>
      <c r="N40" s="78" t="s">
        <v>54</v>
      </c>
      <c r="O40" s="78" t="s">
        <v>53</v>
      </c>
      <c r="P40" s="78" t="s">
        <v>54</v>
      </c>
      <c r="Q40" s="78" t="s">
        <v>53</v>
      </c>
      <c r="R40" s="78" t="s">
        <v>54</v>
      </c>
      <c r="S40" s="78" t="s">
        <v>53</v>
      </c>
      <c r="T40" s="78" t="s">
        <v>54</v>
      </c>
      <c r="U40" s="78" t="s">
        <v>53</v>
      </c>
      <c r="V40" s="78" t="s">
        <v>54</v>
      </c>
      <c r="W40" s="78" t="s">
        <v>53</v>
      </c>
      <c r="X40" s="78" t="s">
        <v>54</v>
      </c>
      <c r="Y40" s="78" t="s">
        <v>53</v>
      </c>
      <c r="Z40" s="78" t="s">
        <v>54</v>
      </c>
      <c r="AA40" s="78" t="s">
        <v>53</v>
      </c>
      <c r="AB40" s="78" t="s">
        <v>54</v>
      </c>
      <c r="AC40" s="78" t="s">
        <v>53</v>
      </c>
      <c r="AD40" s="78" t="s">
        <v>54</v>
      </c>
      <c r="AE40" s="78" t="s">
        <v>53</v>
      </c>
      <c r="AF40" s="78" t="s">
        <v>54</v>
      </c>
      <c r="AG40" s="141"/>
    </row>
    <row r="41" spans="1:33" ht="30.75" customHeight="1" x14ac:dyDescent="0.2">
      <c r="A41" s="143"/>
      <c r="B41" s="145"/>
      <c r="C41" s="46"/>
      <c r="D41" s="46"/>
      <c r="E41" s="46"/>
      <c r="F41" s="46"/>
      <c r="G41" s="46"/>
      <c r="H41" s="46"/>
      <c r="I41" s="46"/>
      <c r="J41" s="46"/>
      <c r="K41" s="46"/>
      <c r="L41" s="46"/>
      <c r="M41" s="46"/>
      <c r="N41" s="46"/>
      <c r="O41" s="46"/>
      <c r="P41" s="46"/>
      <c r="Q41" s="46"/>
      <c r="R41" s="46"/>
      <c r="S41" s="46"/>
      <c r="T41" s="46"/>
      <c r="U41" s="46"/>
      <c r="V41" s="46"/>
      <c r="W41" s="46"/>
      <c r="X41" s="46"/>
      <c r="Y41" s="46"/>
      <c r="Z41" s="46"/>
      <c r="AA41" s="46"/>
      <c r="AB41" s="46"/>
      <c r="AC41" s="46"/>
      <c r="AD41" s="46"/>
      <c r="AE41" s="46"/>
      <c r="AF41" s="46"/>
      <c r="AG41" s="78"/>
    </row>
    <row r="42" spans="1:33" ht="24" x14ac:dyDescent="0.55000000000000004">
      <c r="A42" s="79">
        <v>2</v>
      </c>
      <c r="B42" s="80" t="s">
        <v>55</v>
      </c>
      <c r="C42" s="130">
        <f>IF(C41="ช.",
    IFERROR(INDEX('Man-hour'!$C$33:$C$42, MATCH(D41, 'Man-hour'!$B$33:$B$42, 0)), "0")*(1+$D$6),
    IFERROR(INDEX('Man-hour'!$C$24:$C$32, MATCH(D41, 'Man-hour'!$B$24:$B$32, 0)), "0")*(1+$D$6)
)</f>
        <v>0</v>
      </c>
      <c r="D42" s="131"/>
      <c r="E42" s="130">
        <f>IF(E41="ช.",
    IFERROR(INDEX('Man-hour'!$C$33:$C$42, MATCH(F41, 'Man-hour'!$B$33:$B$42, 0)), "0")*(1+$D$6),
    IFERROR(INDEX('Man-hour'!$C$24:$C$32, MATCH(F41, 'Man-hour'!$B$24:$B$32, 0)), "0")*(1+$D$6)
)</f>
        <v>0</v>
      </c>
      <c r="F42" s="131"/>
      <c r="G42" s="130">
        <f>IF(G41="ช.",
    IFERROR(INDEX('Man-hour'!$C$33:$C$42, MATCH(H41, 'Man-hour'!$B$33:$B$42, 0)), "0")*(1+$D$6),
    IFERROR(INDEX('Man-hour'!$C$24:$C$32, MATCH(H41, 'Man-hour'!$B$24:$B$32, 0)), "0")*(1+$D$6)
)</f>
        <v>0</v>
      </c>
      <c r="H42" s="131"/>
      <c r="I42" s="130">
        <f>IF(I41="ช.",
    IFERROR(INDEX('Man-hour'!$C$33:$C$42, MATCH(J41, 'Man-hour'!$B$33:$B$42, 0)), "0")*(1+$D$6),
    IFERROR(INDEX('Man-hour'!$C$24:$C$32, MATCH(J41, 'Man-hour'!$B$24:$B$32, 0)), "0")*(1+$D$6)
)</f>
        <v>0</v>
      </c>
      <c r="J42" s="131"/>
      <c r="K42" s="130">
        <f>IF(K41="ช.",
    IFERROR(INDEX('Man-hour'!$C$33:$C$42, MATCH(L41, 'Man-hour'!$B$33:$B$42, 0)), "0")*(1+$D$6),
    IFERROR(INDEX('Man-hour'!$C$24:$C$32, MATCH(L41, 'Man-hour'!$B$24:$B$32, 0)), "0")*(1+$D$6)
)</f>
        <v>0</v>
      </c>
      <c r="L42" s="131"/>
      <c r="M42" s="130">
        <f>IF(M41="ช.",
    IFERROR(INDEX('Man-hour'!$C$33:$C$42, MATCH(N41, 'Man-hour'!$B$33:$B$42, 0)), "0")*(1+$D$6),
    IFERROR(INDEX('Man-hour'!$C$24:$C$32, MATCH(N41, 'Man-hour'!$B$24:$B$32, 0)), "0")*(1+$D$6)
)</f>
        <v>0</v>
      </c>
      <c r="N42" s="131"/>
      <c r="O42" s="130">
        <f>IF(O41="ช.",
    IFERROR(INDEX('Man-hour'!$C$33:$C$42, MATCH(P41, 'Man-hour'!$B$33:$B$42, 0)), "0")*(1+$D$6),
    IFERROR(INDEX('Man-hour'!$C$24:$C$32, MATCH(P41, 'Man-hour'!$B$24:$B$32, 0)), "0")*(1+$D$6)
)</f>
        <v>0</v>
      </c>
      <c r="P42" s="131"/>
      <c r="Q42" s="130">
        <f>IF(Q41="ช.",
    IFERROR(INDEX('Man-hour'!$C$33:$C$42, MATCH(R41, 'Man-hour'!$B$33:$B$42, 0)), "0")*(1+$D$6),
    IFERROR(INDEX('Man-hour'!$C$24:$C$32, MATCH(R41, 'Man-hour'!$B$24:$B$32, 0)), "0")*(1+$D$6)
)</f>
        <v>0</v>
      </c>
      <c r="R42" s="131"/>
      <c r="S42" s="130">
        <f>IF(S41="ช.",
    IFERROR(INDEX('Man-hour'!$C$33:$C$42, MATCH(T41, 'Man-hour'!$B$33:$B$42, 0)), "0")*(1+$D$6),
    IFERROR(INDEX('Man-hour'!$C$24:$C$32, MATCH(T41, 'Man-hour'!$B$24:$B$32, 0)), "0")*(1+$D$6)
)</f>
        <v>0</v>
      </c>
      <c r="T42" s="131"/>
      <c r="U42" s="130">
        <f>IF(U41="ช.",
    IFERROR(INDEX('Man-hour'!$C$33:$C$42, MATCH(V41, 'Man-hour'!$B$33:$B$42, 0)), "0")*(1+$D$6),
    IFERROR(INDEX('Man-hour'!$C$24:$C$32, MATCH(V41, 'Man-hour'!$B$24:$B$32, 0)), "0")*(1+$D$6)
)</f>
        <v>0</v>
      </c>
      <c r="V42" s="131"/>
      <c r="W42" s="130">
        <f>IF(W41="ช.",
    IFERROR(INDEX('Man-hour'!$C$33:$C$42, MATCH(X41, 'Man-hour'!$B$33:$B$42, 0)), "0")*(1+$D$6),
    IFERROR(INDEX('Man-hour'!$C$24:$C$32, MATCH(X41, 'Man-hour'!$B$24:$B$32, 0)), "0")*(1+$D$6)
)</f>
        <v>0</v>
      </c>
      <c r="X42" s="131"/>
      <c r="Y42" s="130">
        <f>IF(Y41="ช.",
    IFERROR(INDEX('Man-hour'!$C$33:$C$42, MATCH(Z41, 'Man-hour'!$B$33:$B$42, 0)), "0")*(1+$D$6),
    IFERROR(INDEX('Man-hour'!$C$24:$C$32, MATCH(Z41, 'Man-hour'!$B$24:$B$32, 0)), "0")*(1+$D$6)
)</f>
        <v>0</v>
      </c>
      <c r="Z42" s="131"/>
      <c r="AA42" s="130">
        <f>IF(AA41="ช.",
    IFERROR(INDEX('Man-hour'!$C$33:$C$42, MATCH(AB41, 'Man-hour'!$B$33:$B$42, 0)), "0")*(1+$D$6),
    IFERROR(INDEX('Man-hour'!$C$24:$C$32, MATCH(AB41, 'Man-hour'!$B$24:$B$32, 0)), "0")*(1+$D$6)
)</f>
        <v>0</v>
      </c>
      <c r="AB42" s="131"/>
      <c r="AC42" s="130">
        <f>IF(AC41="ช.",
    IFERROR(INDEX('Man-hour'!$C$33:$C$42, MATCH(AD41, 'Man-hour'!$B$33:$B$42, 0)), "0")*(1+$D$6),
    IFERROR(INDEX('Man-hour'!$C$24:$C$32, MATCH(AD41, 'Man-hour'!$B$24:$B$32, 0)), "0")*(1+$D$6)
)</f>
        <v>0</v>
      </c>
      <c r="AD42" s="131"/>
      <c r="AE42" s="130">
        <f>IF(AE41="ช.",
    IFERROR(INDEX('Man-hour'!$C$33:$C$42, MATCH(AF41, 'Man-hour'!$B$33:$B$42, 0)), "0")*(1+$D$6),
    IFERROR(INDEX('Man-hour'!$C$24:$C$32, MATCH(AF41, 'Man-hour'!$B$24:$B$32, 0)), "0")*(1+$D$6)
)</f>
        <v>0</v>
      </c>
      <c r="AF42" s="131"/>
      <c r="AG42" s="81">
        <f>SUM(C42:AF42)</f>
        <v>0</v>
      </c>
    </row>
    <row r="43" spans="1:33" ht="24" x14ac:dyDescent="0.55000000000000004">
      <c r="B43" s="82" t="s">
        <v>56</v>
      </c>
      <c r="C43" s="132"/>
      <c r="D43" s="133"/>
      <c r="E43" s="132"/>
      <c r="F43" s="133"/>
      <c r="G43" s="132"/>
      <c r="H43" s="133"/>
      <c r="I43" s="132"/>
      <c r="J43" s="133"/>
      <c r="K43" s="132"/>
      <c r="L43" s="133"/>
      <c r="M43" s="132"/>
      <c r="N43" s="133"/>
      <c r="O43" s="132"/>
      <c r="P43" s="133"/>
      <c r="Q43" s="132"/>
      <c r="R43" s="133"/>
      <c r="S43" s="132"/>
      <c r="T43" s="133"/>
      <c r="U43" s="132"/>
      <c r="V43" s="133"/>
      <c r="W43" s="132"/>
      <c r="X43" s="133"/>
      <c r="Y43" s="132"/>
      <c r="Z43" s="133"/>
      <c r="AA43" s="132"/>
      <c r="AB43" s="133"/>
      <c r="AC43" s="132"/>
      <c r="AD43" s="133"/>
      <c r="AE43" s="132"/>
      <c r="AF43" s="133"/>
      <c r="AG43" s="83">
        <f>SUM(C43:AF43)</f>
        <v>0</v>
      </c>
    </row>
    <row r="44" spans="1:33" ht="24" x14ac:dyDescent="0.55000000000000004">
      <c r="B44" s="84" t="s">
        <v>57</v>
      </c>
      <c r="C44" s="128">
        <f>C42/(7*22)</f>
        <v>0</v>
      </c>
      <c r="D44" s="129"/>
      <c r="E44" s="128">
        <f>E42/(7*22)</f>
        <v>0</v>
      </c>
      <c r="F44" s="129"/>
      <c r="G44" s="128">
        <f>G42/(7*22)</f>
        <v>0</v>
      </c>
      <c r="H44" s="129"/>
      <c r="I44" s="128">
        <f>I42/(7*22)</f>
        <v>0</v>
      </c>
      <c r="J44" s="129"/>
      <c r="K44" s="128">
        <f>K42/(7*22)</f>
        <v>0</v>
      </c>
      <c r="L44" s="129"/>
      <c r="M44" s="128">
        <f>M42/(7*22)</f>
        <v>0</v>
      </c>
      <c r="N44" s="129"/>
      <c r="O44" s="128">
        <f>O42/(7*22)</f>
        <v>0</v>
      </c>
      <c r="P44" s="129"/>
      <c r="Q44" s="128">
        <f>Q42/(7*22)</f>
        <v>0</v>
      </c>
      <c r="R44" s="129"/>
      <c r="S44" s="128">
        <f>S42/(7*22)</f>
        <v>0</v>
      </c>
      <c r="T44" s="129"/>
      <c r="U44" s="128">
        <f t="shared" ref="U44:AE44" si="6">U42/(7*22)</f>
        <v>0</v>
      </c>
      <c r="V44" s="129"/>
      <c r="W44" s="128">
        <f t="shared" si="6"/>
        <v>0</v>
      </c>
      <c r="X44" s="129"/>
      <c r="Y44" s="128">
        <f t="shared" si="6"/>
        <v>0</v>
      </c>
      <c r="Z44" s="129"/>
      <c r="AA44" s="128">
        <f t="shared" si="6"/>
        <v>0</v>
      </c>
      <c r="AB44" s="129"/>
      <c r="AC44" s="128">
        <f t="shared" si="6"/>
        <v>0</v>
      </c>
      <c r="AD44" s="129"/>
      <c r="AE44" s="128">
        <f t="shared" si="6"/>
        <v>0</v>
      </c>
      <c r="AF44" s="129"/>
      <c r="AG44" s="45">
        <f>SUM(C44:AF44)</f>
        <v>0</v>
      </c>
    </row>
    <row r="45" spans="1:33" ht="24" x14ac:dyDescent="0.55000000000000004">
      <c r="B45" s="82" t="s">
        <v>51</v>
      </c>
      <c r="C45" s="126">
        <f>C44*C43</f>
        <v>0</v>
      </c>
      <c r="D45" s="127"/>
      <c r="E45" s="126">
        <f>E44*E43</f>
        <v>0</v>
      </c>
      <c r="F45" s="127"/>
      <c r="G45" s="126">
        <f>G44*G43</f>
        <v>0</v>
      </c>
      <c r="H45" s="127"/>
      <c r="I45" s="126">
        <f>I44*I43</f>
        <v>0</v>
      </c>
      <c r="J45" s="127"/>
      <c r="K45" s="126">
        <f>K44*K43</f>
        <v>0</v>
      </c>
      <c r="L45" s="127"/>
      <c r="M45" s="126">
        <f>M44*M43</f>
        <v>0</v>
      </c>
      <c r="N45" s="127"/>
      <c r="O45" s="126">
        <f>O44*O43</f>
        <v>0</v>
      </c>
      <c r="P45" s="127"/>
      <c r="Q45" s="126">
        <f>Q44*Q43</f>
        <v>0</v>
      </c>
      <c r="R45" s="127"/>
      <c r="S45" s="126">
        <f>S44*S43</f>
        <v>0</v>
      </c>
      <c r="T45" s="127"/>
      <c r="U45" s="126">
        <f t="shared" ref="U45:AE45" si="7">U44*U43</f>
        <v>0</v>
      </c>
      <c r="V45" s="127"/>
      <c r="W45" s="126">
        <f t="shared" si="7"/>
        <v>0</v>
      </c>
      <c r="X45" s="127"/>
      <c r="Y45" s="126">
        <f t="shared" si="7"/>
        <v>0</v>
      </c>
      <c r="Z45" s="127"/>
      <c r="AA45" s="126">
        <f t="shared" si="7"/>
        <v>0</v>
      </c>
      <c r="AB45" s="127"/>
      <c r="AC45" s="126">
        <f t="shared" si="7"/>
        <v>0</v>
      </c>
      <c r="AD45" s="127"/>
      <c r="AE45" s="126">
        <f t="shared" si="7"/>
        <v>0</v>
      </c>
      <c r="AF45" s="127"/>
      <c r="AG45" s="44">
        <f>SUM(C45:AF45)</f>
        <v>0</v>
      </c>
    </row>
    <row r="48" spans="1:33" ht="24" x14ac:dyDescent="0.55000000000000004">
      <c r="B48" s="87" t="s">
        <v>61</v>
      </c>
      <c r="C48" s="148"/>
      <c r="D48" s="148"/>
      <c r="E48" s="148"/>
      <c r="F48" s="148"/>
    </row>
    <row r="49" spans="1:33" ht="24" customHeight="1" x14ac:dyDescent="0.2">
      <c r="B49" s="77"/>
      <c r="C49" s="136" t="s">
        <v>36</v>
      </c>
      <c r="D49" s="137"/>
      <c r="E49" s="136" t="s">
        <v>37</v>
      </c>
      <c r="F49" s="137"/>
      <c r="G49" s="138" t="s">
        <v>38</v>
      </c>
      <c r="H49" s="139"/>
      <c r="I49" s="136" t="s">
        <v>39</v>
      </c>
      <c r="J49" s="137"/>
      <c r="K49" s="138" t="s">
        <v>40</v>
      </c>
      <c r="L49" s="139"/>
      <c r="M49" s="136" t="s">
        <v>41</v>
      </c>
      <c r="N49" s="137"/>
      <c r="O49" s="136" t="s">
        <v>42</v>
      </c>
      <c r="P49" s="137"/>
      <c r="Q49" s="136" t="s">
        <v>43</v>
      </c>
      <c r="R49" s="137"/>
      <c r="S49" s="136" t="s">
        <v>44</v>
      </c>
      <c r="T49" s="137"/>
      <c r="U49" s="136" t="s">
        <v>45</v>
      </c>
      <c r="V49" s="137"/>
      <c r="W49" s="136" t="s">
        <v>46</v>
      </c>
      <c r="X49" s="137"/>
      <c r="Y49" s="136" t="s">
        <v>47</v>
      </c>
      <c r="Z49" s="137"/>
      <c r="AA49" s="136" t="s">
        <v>48</v>
      </c>
      <c r="AB49" s="137"/>
      <c r="AC49" s="136" t="s">
        <v>49</v>
      </c>
      <c r="AD49" s="137"/>
      <c r="AE49" s="136" t="s">
        <v>50</v>
      </c>
      <c r="AF49" s="137"/>
      <c r="AG49" s="140" t="s">
        <v>51</v>
      </c>
    </row>
    <row r="50" spans="1:33" ht="24" customHeight="1" x14ac:dyDescent="0.2">
      <c r="A50" s="142">
        <v>2</v>
      </c>
      <c r="B50" s="144" t="s">
        <v>52</v>
      </c>
      <c r="C50" s="78" t="s">
        <v>53</v>
      </c>
      <c r="D50" s="78" t="s">
        <v>54</v>
      </c>
      <c r="E50" s="78" t="s">
        <v>53</v>
      </c>
      <c r="F50" s="78" t="s">
        <v>54</v>
      </c>
      <c r="G50" s="78" t="s">
        <v>53</v>
      </c>
      <c r="H50" s="78" t="s">
        <v>54</v>
      </c>
      <c r="I50" s="78" t="s">
        <v>53</v>
      </c>
      <c r="J50" s="78" t="s">
        <v>54</v>
      </c>
      <c r="K50" s="78" t="s">
        <v>53</v>
      </c>
      <c r="L50" s="78" t="s">
        <v>54</v>
      </c>
      <c r="M50" s="78" t="s">
        <v>53</v>
      </c>
      <c r="N50" s="78" t="s">
        <v>54</v>
      </c>
      <c r="O50" s="78" t="s">
        <v>53</v>
      </c>
      <c r="P50" s="78" t="s">
        <v>54</v>
      </c>
      <c r="Q50" s="78" t="s">
        <v>53</v>
      </c>
      <c r="R50" s="78" t="s">
        <v>54</v>
      </c>
      <c r="S50" s="78" t="s">
        <v>53</v>
      </c>
      <c r="T50" s="78" t="s">
        <v>54</v>
      </c>
      <c r="U50" s="78" t="s">
        <v>53</v>
      </c>
      <c r="V50" s="78" t="s">
        <v>54</v>
      </c>
      <c r="W50" s="78" t="s">
        <v>53</v>
      </c>
      <c r="X50" s="78" t="s">
        <v>54</v>
      </c>
      <c r="Y50" s="78" t="s">
        <v>53</v>
      </c>
      <c r="Z50" s="78" t="s">
        <v>54</v>
      </c>
      <c r="AA50" s="78" t="s">
        <v>53</v>
      </c>
      <c r="AB50" s="78" t="s">
        <v>54</v>
      </c>
      <c r="AC50" s="78" t="s">
        <v>53</v>
      </c>
      <c r="AD50" s="78" t="s">
        <v>54</v>
      </c>
      <c r="AE50" s="78" t="s">
        <v>53</v>
      </c>
      <c r="AF50" s="78" t="s">
        <v>54</v>
      </c>
      <c r="AG50" s="141"/>
    </row>
    <row r="51" spans="1:33" ht="39.75" customHeight="1" x14ac:dyDescent="0.2">
      <c r="A51" s="143"/>
      <c r="B51" s="145"/>
      <c r="C51" s="46"/>
      <c r="D51" s="46"/>
      <c r="E51" s="46"/>
      <c r="F51" s="46"/>
      <c r="G51" s="46"/>
      <c r="H51" s="46"/>
      <c r="I51" s="46"/>
      <c r="J51" s="46"/>
      <c r="K51" s="46"/>
      <c r="L51" s="46"/>
      <c r="M51" s="46"/>
      <c r="N51" s="46"/>
      <c r="O51" s="46"/>
      <c r="P51" s="46"/>
      <c r="Q51" s="46"/>
      <c r="R51" s="46"/>
      <c r="S51" s="46"/>
      <c r="T51" s="46"/>
      <c r="U51" s="46"/>
      <c r="V51" s="46"/>
      <c r="W51" s="46"/>
      <c r="X51" s="46"/>
      <c r="Y51" s="46"/>
      <c r="Z51" s="46"/>
      <c r="AA51" s="46"/>
      <c r="AB51" s="46"/>
      <c r="AC51" s="46"/>
      <c r="AD51" s="46"/>
      <c r="AE51" s="46"/>
      <c r="AF51" s="46"/>
      <c r="AG51" s="78"/>
    </row>
    <row r="52" spans="1:33" ht="24" x14ac:dyDescent="0.55000000000000004">
      <c r="A52" s="79">
        <v>2</v>
      </c>
      <c r="B52" s="80" t="s">
        <v>55</v>
      </c>
      <c r="C52" s="130">
        <f>IF(C51="ช.",
    IFERROR(INDEX('Man-hour'!$C$33:$C$42, MATCH(D51, 'Man-hour'!$B$33:$B$42, 0)), "0")*(1+$D$6),
    IFERROR(INDEX('Man-hour'!$C$24:$C$32, MATCH(D51, 'Man-hour'!$B$24:$B$32, 0)), "0")*(1+$D$6)
)</f>
        <v>0</v>
      </c>
      <c r="D52" s="131"/>
      <c r="E52" s="130">
        <f>IF(E51="ช.",
    IFERROR(INDEX('Man-hour'!$C$33:$C$42, MATCH(F51, 'Man-hour'!$B$33:$B$42, 0)), "0")*(1+$D$6),
    IFERROR(INDEX('Man-hour'!$C$24:$C$32, MATCH(F51, 'Man-hour'!$B$24:$B$32, 0)), "0")*(1+$D$6)
)</f>
        <v>0</v>
      </c>
      <c r="F52" s="131"/>
      <c r="G52" s="130">
        <f>IF(G51="ช.",
    IFERROR(INDEX('Man-hour'!$C$33:$C$42, MATCH(H51, 'Man-hour'!$B$33:$B$42, 0)), "0")*(1+$D$6),
    IFERROR(INDEX('Man-hour'!$C$24:$C$32, MATCH(H51, 'Man-hour'!$B$24:$B$32, 0)), "0")*(1+$D$6)
)</f>
        <v>0</v>
      </c>
      <c r="H52" s="131"/>
      <c r="I52" s="130">
        <f>IF(I51="ช.",
    IFERROR(INDEX('Man-hour'!$C$33:$C$42, MATCH(J51, 'Man-hour'!$B$33:$B$42, 0)), "0")*(1+$D$6),
    IFERROR(INDEX('Man-hour'!$C$24:$C$32, MATCH(J51, 'Man-hour'!$B$24:$B$32, 0)), "0")*(1+$D$6)
)</f>
        <v>0</v>
      </c>
      <c r="J52" s="131"/>
      <c r="K52" s="130">
        <f>IF(K51="ช.",
    IFERROR(INDEX('Man-hour'!$C$33:$C$42, MATCH(L51, 'Man-hour'!$B$33:$B$42, 0)), "0")*(1+$D$6),
    IFERROR(INDEX('Man-hour'!$C$24:$C$32, MATCH(L51, 'Man-hour'!$B$24:$B$32, 0)), "0")*(1+$D$6)
)</f>
        <v>0</v>
      </c>
      <c r="L52" s="131"/>
      <c r="M52" s="130">
        <f>IF(M51="ช.",
    IFERROR(INDEX('Man-hour'!$C$33:$C$42, MATCH(N51, 'Man-hour'!$B$33:$B$42, 0)), "0")*(1+$D$6),
    IFERROR(INDEX('Man-hour'!$C$24:$C$32, MATCH(N51, 'Man-hour'!$B$24:$B$32, 0)), "0")*(1+$D$6)
)</f>
        <v>0</v>
      </c>
      <c r="N52" s="131"/>
      <c r="O52" s="130">
        <f>IF(O51="ช.",
    IFERROR(INDEX('Man-hour'!$C$33:$C$42, MATCH(P51, 'Man-hour'!$B$33:$B$42, 0)), "0")*(1+$D$6),
    IFERROR(INDEX('Man-hour'!$C$24:$C$32, MATCH(P51, 'Man-hour'!$B$24:$B$32, 0)), "0")*(1+$D$6)
)</f>
        <v>0</v>
      </c>
      <c r="P52" s="131"/>
      <c r="Q52" s="130">
        <f>IF(Q51="ช.",
    IFERROR(INDEX('Man-hour'!$C$33:$C$42, MATCH(R51, 'Man-hour'!$B$33:$B$42, 0)), "0")*(1+$D$6),
    IFERROR(INDEX('Man-hour'!$C$24:$C$32, MATCH(R51, 'Man-hour'!$B$24:$B$32, 0)), "0")*(1+$D$6)
)</f>
        <v>0</v>
      </c>
      <c r="R52" s="131"/>
      <c r="S52" s="130">
        <f>IF(S51="ช.",
    IFERROR(INDEX('Man-hour'!$C$33:$C$42, MATCH(T51, 'Man-hour'!$B$33:$B$42, 0)), "0")*(1+$D$6),
    IFERROR(INDEX('Man-hour'!$C$24:$C$32, MATCH(T51, 'Man-hour'!$B$24:$B$32, 0)), "0")*(1+$D$6)
)</f>
        <v>0</v>
      </c>
      <c r="T52" s="131"/>
      <c r="U52" s="130">
        <f>IF(U51="ช.",
    IFERROR(INDEX('Man-hour'!$C$33:$C$42, MATCH(V51, 'Man-hour'!$B$33:$B$42, 0)), "0")*(1+$D$6),
    IFERROR(INDEX('Man-hour'!$C$24:$C$32, MATCH(V51, 'Man-hour'!$B$24:$B$32, 0)), "0")*(1+$D$6)
)</f>
        <v>0</v>
      </c>
      <c r="V52" s="131"/>
      <c r="W52" s="130">
        <f>IF(W51="ช.",
    IFERROR(INDEX('Man-hour'!$C$33:$C$42, MATCH(X51, 'Man-hour'!$B$33:$B$42, 0)), "0")*(1+$D$6),
    IFERROR(INDEX('Man-hour'!$C$24:$C$32, MATCH(X51, 'Man-hour'!$B$24:$B$32, 0)), "0")*(1+$D$6)
)</f>
        <v>0</v>
      </c>
      <c r="X52" s="131"/>
      <c r="Y52" s="130">
        <f>IF(Y51="ช.",
    IFERROR(INDEX('Man-hour'!$C$33:$C$42, MATCH(Z51, 'Man-hour'!$B$33:$B$42, 0)), "0")*(1+$D$6),
    IFERROR(INDEX('Man-hour'!$C$24:$C$32, MATCH(Z51, 'Man-hour'!$B$24:$B$32, 0)), "0")*(1+$D$6)
)</f>
        <v>0</v>
      </c>
      <c r="Z52" s="131"/>
      <c r="AA52" s="130">
        <f>IF(AA51="ช.",
    IFERROR(INDEX('Man-hour'!$C$33:$C$42, MATCH(AB51, 'Man-hour'!$B$33:$B$42, 0)), "0")*(1+$D$6),
    IFERROR(INDEX('Man-hour'!$C$24:$C$32, MATCH(AB51, 'Man-hour'!$B$24:$B$32, 0)), "0")*(1+$D$6)
)</f>
        <v>0</v>
      </c>
      <c r="AB52" s="131"/>
      <c r="AC52" s="130">
        <f>IF(AC51="ช.",
    IFERROR(INDEX('Man-hour'!$C$33:$C$42, MATCH(AD51, 'Man-hour'!$B$33:$B$42, 0)), "0")*(1+$D$6),
    IFERROR(INDEX('Man-hour'!$C$24:$C$32, MATCH(AD51, 'Man-hour'!$B$24:$B$32, 0)), "0")*(1+$D$6)
)</f>
        <v>0</v>
      </c>
      <c r="AD52" s="131"/>
      <c r="AE52" s="130">
        <f>IF(AE51="ช.",
    IFERROR(INDEX('Man-hour'!$C$33:$C$42, MATCH(AF51, 'Man-hour'!$B$33:$B$42, 0)), "0")*(1+$D$6),
    IFERROR(INDEX('Man-hour'!$C$24:$C$32, MATCH(AF51, 'Man-hour'!$B$24:$B$32, 0)), "0")*(1+$D$6)
)</f>
        <v>0</v>
      </c>
      <c r="AF52" s="131"/>
      <c r="AG52" s="81">
        <f>SUM(C52:AF52)</f>
        <v>0</v>
      </c>
    </row>
    <row r="53" spans="1:33" ht="24" x14ac:dyDescent="0.55000000000000004">
      <c r="B53" s="82" t="s">
        <v>56</v>
      </c>
      <c r="C53" s="132"/>
      <c r="D53" s="133"/>
      <c r="E53" s="132"/>
      <c r="F53" s="133"/>
      <c r="G53" s="132"/>
      <c r="H53" s="133"/>
      <c r="I53" s="132"/>
      <c r="J53" s="133"/>
      <c r="K53" s="132"/>
      <c r="L53" s="133"/>
      <c r="M53" s="132"/>
      <c r="N53" s="133"/>
      <c r="O53" s="132"/>
      <c r="P53" s="133"/>
      <c r="Q53" s="132"/>
      <c r="R53" s="133"/>
      <c r="S53" s="132"/>
      <c r="T53" s="133"/>
      <c r="U53" s="132"/>
      <c r="V53" s="133"/>
      <c r="W53" s="132"/>
      <c r="X53" s="133"/>
      <c r="Y53" s="132"/>
      <c r="Z53" s="133"/>
      <c r="AA53" s="132"/>
      <c r="AB53" s="133"/>
      <c r="AC53" s="132"/>
      <c r="AD53" s="133"/>
      <c r="AE53" s="132"/>
      <c r="AF53" s="133"/>
      <c r="AG53" s="83">
        <f>SUM(C53:AF53)</f>
        <v>0</v>
      </c>
    </row>
    <row r="54" spans="1:33" ht="24" customHeight="1" x14ac:dyDescent="0.55000000000000004">
      <c r="B54" s="84" t="s">
        <v>57</v>
      </c>
      <c r="C54" s="128">
        <f>C52/(7*22)</f>
        <v>0</v>
      </c>
      <c r="D54" s="129"/>
      <c r="E54" s="128">
        <f>E52/(7*22)</f>
        <v>0</v>
      </c>
      <c r="F54" s="129"/>
      <c r="G54" s="128">
        <f>G52/(7*22)</f>
        <v>0</v>
      </c>
      <c r="H54" s="129"/>
      <c r="I54" s="128">
        <f>I52/(7*22)</f>
        <v>0</v>
      </c>
      <c r="J54" s="129"/>
      <c r="K54" s="128">
        <f>K52/(7*22)</f>
        <v>0</v>
      </c>
      <c r="L54" s="129"/>
      <c r="M54" s="128">
        <f>M52/(7*22)</f>
        <v>0</v>
      </c>
      <c r="N54" s="129"/>
      <c r="O54" s="128">
        <f>O52/(7*22)</f>
        <v>0</v>
      </c>
      <c r="P54" s="129"/>
      <c r="Q54" s="128">
        <f>Q52/(7*22)</f>
        <v>0</v>
      </c>
      <c r="R54" s="129"/>
      <c r="S54" s="128">
        <f>S52/(7*22)</f>
        <v>0</v>
      </c>
      <c r="T54" s="129"/>
      <c r="U54" s="128">
        <f>U52/(7*22)</f>
        <v>0</v>
      </c>
      <c r="V54" s="129"/>
      <c r="W54" s="128">
        <f>W52/(7*22)</f>
        <v>0</v>
      </c>
      <c r="X54" s="129"/>
      <c r="Y54" s="128">
        <f>Y52/(7*22)</f>
        <v>0</v>
      </c>
      <c r="Z54" s="129"/>
      <c r="AA54" s="128">
        <f>AA52/(7*22)</f>
        <v>0</v>
      </c>
      <c r="AB54" s="129"/>
      <c r="AC54" s="128">
        <f>AC52/(7*22)</f>
        <v>0</v>
      </c>
      <c r="AD54" s="129"/>
      <c r="AE54" s="128">
        <f>AE52/(7*22)</f>
        <v>0</v>
      </c>
      <c r="AF54" s="129"/>
      <c r="AG54" s="45">
        <f>SUM(C54:AF54)</f>
        <v>0</v>
      </c>
    </row>
    <row r="55" spans="1:33" ht="24" x14ac:dyDescent="0.55000000000000004">
      <c r="B55" s="82" t="s">
        <v>51</v>
      </c>
      <c r="C55" s="126">
        <f>C54*C53</f>
        <v>0</v>
      </c>
      <c r="D55" s="127"/>
      <c r="E55" s="126">
        <f>E54*E53</f>
        <v>0</v>
      </c>
      <c r="F55" s="127"/>
      <c r="G55" s="126">
        <f>G54*G53</f>
        <v>0</v>
      </c>
      <c r="H55" s="127"/>
      <c r="I55" s="126">
        <f>I54*I53</f>
        <v>0</v>
      </c>
      <c r="J55" s="127"/>
      <c r="K55" s="126">
        <f>K54*K53</f>
        <v>0</v>
      </c>
      <c r="L55" s="127"/>
      <c r="M55" s="126">
        <f>M54*M53</f>
        <v>0</v>
      </c>
      <c r="N55" s="127"/>
      <c r="O55" s="126">
        <f>O54*O53</f>
        <v>0</v>
      </c>
      <c r="P55" s="127"/>
      <c r="Q55" s="126">
        <f>Q54*Q53</f>
        <v>0</v>
      </c>
      <c r="R55" s="127"/>
      <c r="S55" s="126">
        <f>S54*S53</f>
        <v>0</v>
      </c>
      <c r="T55" s="127"/>
      <c r="U55" s="126">
        <f>U54*U53</f>
        <v>0</v>
      </c>
      <c r="V55" s="127"/>
      <c r="W55" s="126">
        <f>W54*W53</f>
        <v>0</v>
      </c>
      <c r="X55" s="127"/>
      <c r="Y55" s="126">
        <f>Y54*Y53</f>
        <v>0</v>
      </c>
      <c r="Z55" s="127"/>
      <c r="AA55" s="126">
        <f>AA54*AA53</f>
        <v>0</v>
      </c>
      <c r="AB55" s="127"/>
      <c r="AC55" s="126">
        <f>AC54*AC53</f>
        <v>0</v>
      </c>
      <c r="AD55" s="127"/>
      <c r="AE55" s="126">
        <f>AE54*AE53</f>
        <v>0</v>
      </c>
      <c r="AF55" s="127"/>
      <c r="AG55" s="44">
        <f>SUM(C55:AF55)</f>
        <v>0</v>
      </c>
    </row>
    <row r="56" spans="1:33" ht="24" customHeight="1" x14ac:dyDescent="0.2">
      <c r="A56" s="88"/>
    </row>
    <row r="57" spans="1:33" ht="23.25" customHeight="1" x14ac:dyDescent="0.2">
      <c r="A57" s="88"/>
    </row>
    <row r="58" spans="1:33" ht="24" hidden="1" customHeight="1" x14ac:dyDescent="0.2">
      <c r="A58" s="89">
        <v>2</v>
      </c>
    </row>
    <row r="59" spans="1:33" ht="20.25" x14ac:dyDescent="0.3">
      <c r="B59" s="90"/>
      <c r="C59" s="146" t="s">
        <v>62</v>
      </c>
      <c r="D59" s="147"/>
      <c r="E59" s="146" t="s">
        <v>10</v>
      </c>
      <c r="F59" s="147"/>
      <c r="G59" s="91"/>
      <c r="H59" s="91"/>
      <c r="I59" s="91"/>
      <c r="J59" s="91"/>
      <c r="K59" s="91"/>
      <c r="L59" s="91"/>
      <c r="M59" s="91"/>
      <c r="N59" s="91"/>
      <c r="O59" s="91"/>
      <c r="P59" s="91"/>
      <c r="Q59" s="91"/>
      <c r="R59" s="91"/>
      <c r="S59" s="91"/>
      <c r="T59" s="91"/>
      <c r="U59" s="91"/>
      <c r="V59" s="91"/>
      <c r="W59" s="91"/>
      <c r="X59" s="91"/>
      <c r="Y59" s="91"/>
      <c r="Z59" s="91"/>
      <c r="AA59" s="91"/>
      <c r="AB59" s="91"/>
      <c r="AC59" s="91"/>
      <c r="AD59" s="91"/>
      <c r="AE59" s="91"/>
      <c r="AF59" s="91"/>
      <c r="AG59" s="91"/>
    </row>
    <row r="60" spans="1:33" ht="20.25" x14ac:dyDescent="0.3">
      <c r="B60" s="90" t="s">
        <v>63</v>
      </c>
      <c r="C60" s="134"/>
      <c r="D60" s="135"/>
      <c r="E60" s="134"/>
      <c r="F60" s="135"/>
      <c r="G60" s="91"/>
      <c r="H60" s="91"/>
      <c r="I60" s="91"/>
      <c r="J60" s="91"/>
      <c r="K60" s="91"/>
      <c r="L60" s="91"/>
      <c r="M60" s="91"/>
      <c r="N60" s="91"/>
      <c r="O60" s="91"/>
      <c r="P60" s="91"/>
      <c r="Q60" s="91"/>
      <c r="R60" s="91"/>
      <c r="S60" s="91"/>
      <c r="T60" s="91"/>
      <c r="U60" s="91"/>
      <c r="V60" s="91"/>
      <c r="W60" s="91"/>
      <c r="X60" s="91"/>
      <c r="Y60" s="91"/>
      <c r="Z60" s="91"/>
      <c r="AA60" s="91"/>
      <c r="AB60" s="91"/>
      <c r="AC60" s="91"/>
      <c r="AD60" s="91"/>
      <c r="AE60" s="91"/>
      <c r="AF60" s="91"/>
      <c r="AG60" s="91"/>
    </row>
    <row r="63" spans="1:33" ht="24" x14ac:dyDescent="0.55000000000000004">
      <c r="B63" s="92" t="s">
        <v>64</v>
      </c>
      <c r="C63" s="93" t="s">
        <v>62</v>
      </c>
      <c r="D63" s="93" t="s">
        <v>10</v>
      </c>
      <c r="E63" s="72"/>
      <c r="F63" s="72"/>
    </row>
    <row r="64" spans="1:33" ht="24" x14ac:dyDescent="0.55000000000000004">
      <c r="B64" s="94" t="s">
        <v>65</v>
      </c>
      <c r="C64" s="47">
        <f>AG15</f>
        <v>0</v>
      </c>
      <c r="D64" s="47">
        <f>AG25</f>
        <v>0</v>
      </c>
    </row>
    <row r="65" spans="2:33" ht="24" x14ac:dyDescent="0.55000000000000004">
      <c r="B65" s="94" t="s">
        <v>66</v>
      </c>
      <c r="C65" s="47">
        <f>AG35</f>
        <v>0</v>
      </c>
      <c r="D65" s="47">
        <f>AG45</f>
        <v>0</v>
      </c>
    </row>
    <row r="66" spans="2:33" ht="24" x14ac:dyDescent="0.55000000000000004">
      <c r="B66" s="94" t="s">
        <v>67</v>
      </c>
      <c r="C66" s="47"/>
      <c r="D66" s="47">
        <f>AG55</f>
        <v>0</v>
      </c>
    </row>
    <row r="67" spans="2:33" s="91" customFormat="1" ht="24" x14ac:dyDescent="0.55000000000000004">
      <c r="B67" s="94" t="s">
        <v>68</v>
      </c>
      <c r="C67" s="47">
        <f>C60</f>
        <v>0</v>
      </c>
      <c r="D67" s="47">
        <f>E60</f>
        <v>0</v>
      </c>
      <c r="E67"/>
      <c r="F67"/>
      <c r="G67"/>
      <c r="H67"/>
      <c r="I67"/>
      <c r="J67"/>
      <c r="K67"/>
      <c r="L67"/>
      <c r="M67"/>
      <c r="N67"/>
      <c r="O67"/>
      <c r="P67"/>
      <c r="Q67"/>
      <c r="R67"/>
      <c r="S67"/>
      <c r="T67"/>
      <c r="U67"/>
      <c r="V67"/>
      <c r="W67"/>
      <c r="X67"/>
      <c r="Y67"/>
      <c r="Z67"/>
      <c r="AA67"/>
      <c r="AB67"/>
      <c r="AC67"/>
      <c r="AD67"/>
      <c r="AE67"/>
      <c r="AF67"/>
      <c r="AG67"/>
    </row>
    <row r="68" spans="2:33" s="91" customFormat="1" ht="28.15" customHeight="1" x14ac:dyDescent="0.3">
      <c r="B68"/>
      <c r="C68"/>
      <c r="D68"/>
      <c r="E68"/>
      <c r="F68"/>
      <c r="G68"/>
      <c r="H68"/>
      <c r="I68"/>
      <c r="J68"/>
      <c r="K68"/>
      <c r="L68"/>
      <c r="M68"/>
      <c r="N68"/>
      <c r="O68"/>
      <c r="P68"/>
      <c r="Q68"/>
      <c r="R68"/>
      <c r="S68"/>
      <c r="T68"/>
      <c r="U68"/>
      <c r="V68"/>
      <c r="W68"/>
      <c r="X68"/>
      <c r="Y68"/>
      <c r="Z68"/>
      <c r="AA68"/>
      <c r="AB68"/>
      <c r="AC68"/>
      <c r="AD68"/>
      <c r="AE68"/>
      <c r="AF68"/>
      <c r="AG68"/>
    </row>
    <row r="69" spans="2:33" ht="24" x14ac:dyDescent="0.55000000000000004">
      <c r="B69" s="2" t="s">
        <v>69</v>
      </c>
    </row>
    <row r="70" spans="2:33" ht="24" x14ac:dyDescent="0.55000000000000004">
      <c r="B70" s="2" t="s">
        <v>70</v>
      </c>
    </row>
    <row r="79" spans="2:33" ht="14.25" customHeight="1" x14ac:dyDescent="0.55000000000000004">
      <c r="B79" s="2"/>
    </row>
  </sheetData>
  <sheetProtection algorithmName="SHA-512" hashValue="W5PKdx3n6aftyWhrOxagDsdAPJlcIlT/z03Y+cUAnhwPA6We6dfCgETuV/IZJKHFd7Qwweqt4sEbr3JzeF87eQ==" saltValue="OK6IgueY6NJg/5BUdbengQ==" spinCount="100000" sheet="1" objects="1" scenarios="1" formatCells="0" formatColumns="0" formatRows="0" insertColumns="0" insertRows="0" insertHyperlinks="0" deleteColumns="0" deleteRows="0" selectLockedCells="1"/>
  <protectedRanges>
    <protectedRange sqref="C21:AF21 C23:AF23 C31:AF31 C33:AF33 C41:AF41 C43:AF43 C51:AF51 C53:AF53 C60:F60" name="Range1"/>
  </protectedRanges>
  <mergeCells count="396">
    <mergeCell ref="A50:A51"/>
    <mergeCell ref="C48:D48"/>
    <mergeCell ref="E48:F48"/>
    <mergeCell ref="U55:V55"/>
    <mergeCell ref="W55:X55"/>
    <mergeCell ref="Y55:Z55"/>
    <mergeCell ref="AA55:AB55"/>
    <mergeCell ref="AC55:AD55"/>
    <mergeCell ref="AE55:AF55"/>
    <mergeCell ref="C55:D55"/>
    <mergeCell ref="E55:F55"/>
    <mergeCell ref="G55:H55"/>
    <mergeCell ref="I55:J55"/>
    <mergeCell ref="K55:L55"/>
    <mergeCell ref="M55:N55"/>
    <mergeCell ref="O55:P55"/>
    <mergeCell ref="Q55:R55"/>
    <mergeCell ref="S55:T55"/>
    <mergeCell ref="U53:V53"/>
    <mergeCell ref="W53:X53"/>
    <mergeCell ref="Y53:Z53"/>
    <mergeCell ref="AA53:AB53"/>
    <mergeCell ref="AC53:AD53"/>
    <mergeCell ref="AE53:AF53"/>
    <mergeCell ref="C59:D59"/>
    <mergeCell ref="E59:F59"/>
    <mergeCell ref="G54:H54"/>
    <mergeCell ref="I54:J54"/>
    <mergeCell ref="K54:L54"/>
    <mergeCell ref="M54:N54"/>
    <mergeCell ref="O54:P54"/>
    <mergeCell ref="Q54:R54"/>
    <mergeCell ref="S54:T54"/>
    <mergeCell ref="U54:V54"/>
    <mergeCell ref="W54:X54"/>
    <mergeCell ref="Y54:Z54"/>
    <mergeCell ref="AA54:AB54"/>
    <mergeCell ref="AC54:AD54"/>
    <mergeCell ref="AE54:AF54"/>
    <mergeCell ref="C53:D53"/>
    <mergeCell ref="E53:F53"/>
    <mergeCell ref="G53:H53"/>
    <mergeCell ref="I53:J53"/>
    <mergeCell ref="K53:L53"/>
    <mergeCell ref="M53:N53"/>
    <mergeCell ref="O53:P53"/>
    <mergeCell ref="Q53:R53"/>
    <mergeCell ref="S53:T53"/>
    <mergeCell ref="AA49:AB49"/>
    <mergeCell ref="AC49:AD49"/>
    <mergeCell ref="AE49:AF49"/>
    <mergeCell ref="AG49:AG50"/>
    <mergeCell ref="B50:B51"/>
    <mergeCell ref="C52:D52"/>
    <mergeCell ref="E52:F52"/>
    <mergeCell ref="G52:H52"/>
    <mergeCell ref="I52:J52"/>
    <mergeCell ref="K52:L52"/>
    <mergeCell ref="M52:N52"/>
    <mergeCell ref="O52:P52"/>
    <mergeCell ref="Q52:R52"/>
    <mergeCell ref="S52:T52"/>
    <mergeCell ref="U52:V52"/>
    <mergeCell ref="W52:X52"/>
    <mergeCell ref="Y52:Z52"/>
    <mergeCell ref="AA52:AB52"/>
    <mergeCell ref="AC52:AD52"/>
    <mergeCell ref="AE52:AF52"/>
    <mergeCell ref="AE39:AF39"/>
    <mergeCell ref="W32:X32"/>
    <mergeCell ref="Y32:Z32"/>
    <mergeCell ref="AA32:AB32"/>
    <mergeCell ref="AC32:AD32"/>
    <mergeCell ref="AE32:AF32"/>
    <mergeCell ref="W33:X33"/>
    <mergeCell ref="Y33:Z33"/>
    <mergeCell ref="AA33:AB33"/>
    <mergeCell ref="AC33:AD33"/>
    <mergeCell ref="AE33:AF33"/>
    <mergeCell ref="W34:X34"/>
    <mergeCell ref="Y34:Z34"/>
    <mergeCell ref="AA34:AB34"/>
    <mergeCell ref="AC34:AD34"/>
    <mergeCell ref="W9:X9"/>
    <mergeCell ref="Y9:Z9"/>
    <mergeCell ref="AA9:AB9"/>
    <mergeCell ref="AC9:AD9"/>
    <mergeCell ref="AE9:AF9"/>
    <mergeCell ref="W19:X19"/>
    <mergeCell ref="Y19:Z19"/>
    <mergeCell ref="AA19:AB19"/>
    <mergeCell ref="AC19:AD19"/>
    <mergeCell ref="AE19:AF19"/>
    <mergeCell ref="W12:X12"/>
    <mergeCell ref="Y12:Z12"/>
    <mergeCell ref="AA12:AB12"/>
    <mergeCell ref="AC12:AD12"/>
    <mergeCell ref="AE12:AF12"/>
    <mergeCell ref="C9:D9"/>
    <mergeCell ref="E9:F9"/>
    <mergeCell ref="G9:H9"/>
    <mergeCell ref="I9:J9"/>
    <mergeCell ref="K9:L9"/>
    <mergeCell ref="M9:N9"/>
    <mergeCell ref="AG39:AG40"/>
    <mergeCell ref="U39:V39"/>
    <mergeCell ref="AG9:AG10"/>
    <mergeCell ref="Q12:R12"/>
    <mergeCell ref="S12:T12"/>
    <mergeCell ref="U12:V12"/>
    <mergeCell ref="Q13:R13"/>
    <mergeCell ref="O29:P29"/>
    <mergeCell ref="Q29:R29"/>
    <mergeCell ref="S29:T29"/>
    <mergeCell ref="U29:V29"/>
    <mergeCell ref="O9:P9"/>
    <mergeCell ref="Q9:R9"/>
    <mergeCell ref="S9:T9"/>
    <mergeCell ref="U9:V9"/>
    <mergeCell ref="U19:V19"/>
    <mergeCell ref="S19:T19"/>
    <mergeCell ref="Q19:R19"/>
    <mergeCell ref="U13:V13"/>
    <mergeCell ref="A10:A11"/>
    <mergeCell ref="B10:B11"/>
    <mergeCell ref="C12:D12"/>
    <mergeCell ref="C13:D13"/>
    <mergeCell ref="C14:D14"/>
    <mergeCell ref="C15:D15"/>
    <mergeCell ref="E13:F13"/>
    <mergeCell ref="G13:H13"/>
    <mergeCell ref="I13:J13"/>
    <mergeCell ref="K13:L13"/>
    <mergeCell ref="M13:N13"/>
    <mergeCell ref="O13:P13"/>
    <mergeCell ref="E12:F12"/>
    <mergeCell ref="G12:H12"/>
    <mergeCell ref="I12:J12"/>
    <mergeCell ref="K12:L12"/>
    <mergeCell ref="M12:N12"/>
    <mergeCell ref="O12:P12"/>
    <mergeCell ref="Q14:R14"/>
    <mergeCell ref="S14:T14"/>
    <mergeCell ref="U14:V14"/>
    <mergeCell ref="S15:T15"/>
    <mergeCell ref="U15:V15"/>
    <mergeCell ref="S13:T13"/>
    <mergeCell ref="E14:F14"/>
    <mergeCell ref="G14:H14"/>
    <mergeCell ref="I14:J14"/>
    <mergeCell ref="K14:L14"/>
    <mergeCell ref="M14:N14"/>
    <mergeCell ref="O14:P14"/>
    <mergeCell ref="C29:D29"/>
    <mergeCell ref="E29:F29"/>
    <mergeCell ref="G29:H29"/>
    <mergeCell ref="I29:J29"/>
    <mergeCell ref="K29:L29"/>
    <mergeCell ref="M29:N29"/>
    <mergeCell ref="C19:D19"/>
    <mergeCell ref="E19:F19"/>
    <mergeCell ref="G19:H19"/>
    <mergeCell ref="E15:F15"/>
    <mergeCell ref="G15:H15"/>
    <mergeCell ref="I15:J15"/>
    <mergeCell ref="K15:L15"/>
    <mergeCell ref="M15:N15"/>
    <mergeCell ref="O15:P15"/>
    <mergeCell ref="Q15:R15"/>
    <mergeCell ref="O23:P23"/>
    <mergeCell ref="AG19:AG20"/>
    <mergeCell ref="B20:B21"/>
    <mergeCell ref="C22:D22"/>
    <mergeCell ref="E22:F22"/>
    <mergeCell ref="G22:H22"/>
    <mergeCell ref="I22:J22"/>
    <mergeCell ref="K22:L22"/>
    <mergeCell ref="M22:N22"/>
    <mergeCell ref="I19:J19"/>
    <mergeCell ref="K19:L19"/>
    <mergeCell ref="M19:N19"/>
    <mergeCell ref="O22:P22"/>
    <mergeCell ref="Q22:R22"/>
    <mergeCell ref="S22:T22"/>
    <mergeCell ref="U22:V22"/>
    <mergeCell ref="W22:X22"/>
    <mergeCell ref="Y22:Z22"/>
    <mergeCell ref="AA22:AB22"/>
    <mergeCell ref="AC22:AD22"/>
    <mergeCell ref="AE22:AF22"/>
    <mergeCell ref="O19:P19"/>
    <mergeCell ref="Q23:R23"/>
    <mergeCell ref="E23:F23"/>
    <mergeCell ref="G23:H23"/>
    <mergeCell ref="I23:J23"/>
    <mergeCell ref="K23:L23"/>
    <mergeCell ref="M23:N23"/>
    <mergeCell ref="S23:T23"/>
    <mergeCell ref="U23:V23"/>
    <mergeCell ref="C24:D24"/>
    <mergeCell ref="E24:F24"/>
    <mergeCell ref="G24:H24"/>
    <mergeCell ref="I24:J24"/>
    <mergeCell ref="K24:L24"/>
    <mergeCell ref="M24:N24"/>
    <mergeCell ref="O24:P24"/>
    <mergeCell ref="Q24:R24"/>
    <mergeCell ref="S24:T24"/>
    <mergeCell ref="U24:V24"/>
    <mergeCell ref="C23:D23"/>
    <mergeCell ref="G33:H33"/>
    <mergeCell ref="I33:J33"/>
    <mergeCell ref="K33:L33"/>
    <mergeCell ref="O25:P25"/>
    <mergeCell ref="Q25:R25"/>
    <mergeCell ref="S25:T25"/>
    <mergeCell ref="U25:V25"/>
    <mergeCell ref="B30:B31"/>
    <mergeCell ref="C32:D32"/>
    <mergeCell ref="E32:F32"/>
    <mergeCell ref="G32:H32"/>
    <mergeCell ref="I32:J32"/>
    <mergeCell ref="K32:L32"/>
    <mergeCell ref="I25:J25"/>
    <mergeCell ref="K25:L25"/>
    <mergeCell ref="M25:N25"/>
    <mergeCell ref="C25:D25"/>
    <mergeCell ref="E25:F25"/>
    <mergeCell ref="G25:H25"/>
    <mergeCell ref="C33:D33"/>
    <mergeCell ref="E33:F33"/>
    <mergeCell ref="A30:A31"/>
    <mergeCell ref="M34:N34"/>
    <mergeCell ref="O34:P34"/>
    <mergeCell ref="Q34:R34"/>
    <mergeCell ref="S34:T34"/>
    <mergeCell ref="U34:V34"/>
    <mergeCell ref="C35:D35"/>
    <mergeCell ref="E35:F35"/>
    <mergeCell ref="G35:H35"/>
    <mergeCell ref="I35:J35"/>
    <mergeCell ref="K35:L35"/>
    <mergeCell ref="M33:N33"/>
    <mergeCell ref="O33:P33"/>
    <mergeCell ref="Q33:R33"/>
    <mergeCell ref="S33:T33"/>
    <mergeCell ref="U33:V33"/>
    <mergeCell ref="C34:D34"/>
    <mergeCell ref="E34:F34"/>
    <mergeCell ref="G34:H34"/>
    <mergeCell ref="I34:J34"/>
    <mergeCell ref="K34:L34"/>
    <mergeCell ref="M32:N32"/>
    <mergeCell ref="O32:P32"/>
    <mergeCell ref="Q32:R32"/>
    <mergeCell ref="C42:D42"/>
    <mergeCell ref="E42:F42"/>
    <mergeCell ref="G42:H42"/>
    <mergeCell ref="I42:J42"/>
    <mergeCell ref="M35:N35"/>
    <mergeCell ref="O35:P35"/>
    <mergeCell ref="Q35:R35"/>
    <mergeCell ref="O39:P39"/>
    <mergeCell ref="Q39:R39"/>
    <mergeCell ref="C39:D39"/>
    <mergeCell ref="E39:F39"/>
    <mergeCell ref="G39:H39"/>
    <mergeCell ref="I39:J39"/>
    <mergeCell ref="K39:L39"/>
    <mergeCell ref="M39:N39"/>
    <mergeCell ref="A20:A21"/>
    <mergeCell ref="O44:P44"/>
    <mergeCell ref="Q44:R44"/>
    <mergeCell ref="S44:T44"/>
    <mergeCell ref="U44:V44"/>
    <mergeCell ref="C45:D45"/>
    <mergeCell ref="E45:F45"/>
    <mergeCell ref="G45:H45"/>
    <mergeCell ref="I45:J45"/>
    <mergeCell ref="K45:L45"/>
    <mergeCell ref="M45:N45"/>
    <mergeCell ref="O43:P43"/>
    <mergeCell ref="Q43:R43"/>
    <mergeCell ref="S43:T43"/>
    <mergeCell ref="U43:V43"/>
    <mergeCell ref="C44:D44"/>
    <mergeCell ref="E44:F44"/>
    <mergeCell ref="G44:H44"/>
    <mergeCell ref="I44:J44"/>
    <mergeCell ref="K44:L44"/>
    <mergeCell ref="M44:N44"/>
    <mergeCell ref="C43:D43"/>
    <mergeCell ref="A40:A41"/>
    <mergeCell ref="B40:B41"/>
    <mergeCell ref="AG29:AG30"/>
    <mergeCell ref="I43:J43"/>
    <mergeCell ref="K43:L43"/>
    <mergeCell ref="M43:N43"/>
    <mergeCell ref="K42:L42"/>
    <mergeCell ref="M42:N42"/>
    <mergeCell ref="O42:P42"/>
    <mergeCell ref="Q42:R42"/>
    <mergeCell ref="S42:T42"/>
    <mergeCell ref="U42:V42"/>
    <mergeCell ref="S35:T35"/>
    <mergeCell ref="U35:V35"/>
    <mergeCell ref="S32:T32"/>
    <mergeCell ref="U32:V32"/>
    <mergeCell ref="S39:T39"/>
    <mergeCell ref="W29:X29"/>
    <mergeCell ref="Y29:Z29"/>
    <mergeCell ref="AA29:AB29"/>
    <mergeCell ref="AC29:AD29"/>
    <mergeCell ref="AE29:AF29"/>
    <mergeCell ref="W39:X39"/>
    <mergeCell ref="Y39:Z39"/>
    <mergeCell ref="AA39:AB39"/>
    <mergeCell ref="AC39:AD39"/>
    <mergeCell ref="AC43:AD43"/>
    <mergeCell ref="AE43:AF43"/>
    <mergeCell ref="C54:D54"/>
    <mergeCell ref="E54:F54"/>
    <mergeCell ref="C60:D60"/>
    <mergeCell ref="E60:F60"/>
    <mergeCell ref="O45:P45"/>
    <mergeCell ref="Q45:R45"/>
    <mergeCell ref="S45:T45"/>
    <mergeCell ref="U45:V45"/>
    <mergeCell ref="E43:F43"/>
    <mergeCell ref="G43:H43"/>
    <mergeCell ref="C49:D49"/>
    <mergeCell ref="E49:F49"/>
    <mergeCell ref="G49:H49"/>
    <mergeCell ref="I49:J49"/>
    <mergeCell ref="K49:L49"/>
    <mergeCell ref="M49:N49"/>
    <mergeCell ref="O49:P49"/>
    <mergeCell ref="Q49:R49"/>
    <mergeCell ref="S49:T49"/>
    <mergeCell ref="U49:V49"/>
    <mergeCell ref="W49:X49"/>
    <mergeCell ref="Y49:Z49"/>
    <mergeCell ref="W23:X23"/>
    <mergeCell ref="Y23:Z23"/>
    <mergeCell ref="AA23:AB23"/>
    <mergeCell ref="AC23:AD23"/>
    <mergeCell ref="AE23:AF23"/>
    <mergeCell ref="W13:X13"/>
    <mergeCell ref="Y13:Z13"/>
    <mergeCell ref="AA13:AB13"/>
    <mergeCell ref="AC13:AD13"/>
    <mergeCell ref="AE13:AF13"/>
    <mergeCell ref="W14:X14"/>
    <mergeCell ref="Y14:Z14"/>
    <mergeCell ref="AA14:AB14"/>
    <mergeCell ref="AC14:AD14"/>
    <mergeCell ref="AE14:AF14"/>
    <mergeCell ref="W15:X15"/>
    <mergeCell ref="Y15:Z15"/>
    <mergeCell ref="AA15:AB15"/>
    <mergeCell ref="AC15:AD15"/>
    <mergeCell ref="AE15:AF15"/>
    <mergeCell ref="W24:X24"/>
    <mergeCell ref="Y24:Z24"/>
    <mergeCell ref="AA24:AB24"/>
    <mergeCell ref="AC24:AD24"/>
    <mergeCell ref="AE24:AF24"/>
    <mergeCell ref="W25:X25"/>
    <mergeCell ref="Y25:Z25"/>
    <mergeCell ref="AA25:AB25"/>
    <mergeCell ref="AC25:AD25"/>
    <mergeCell ref="AE25:AF25"/>
    <mergeCell ref="W45:X45"/>
    <mergeCell ref="Y45:Z45"/>
    <mergeCell ref="AA45:AB45"/>
    <mergeCell ref="AC45:AD45"/>
    <mergeCell ref="AE45:AF45"/>
    <mergeCell ref="AE34:AF34"/>
    <mergeCell ref="W35:X35"/>
    <mergeCell ref="Y35:Z35"/>
    <mergeCell ref="AA35:AB35"/>
    <mergeCell ref="AC35:AD35"/>
    <mergeCell ref="AE35:AF35"/>
    <mergeCell ref="W44:X44"/>
    <mergeCell ref="Y44:Z44"/>
    <mergeCell ref="AA44:AB44"/>
    <mergeCell ref="AC44:AD44"/>
    <mergeCell ref="AE44:AF44"/>
    <mergeCell ref="W42:X42"/>
    <mergeCell ref="Y42:Z42"/>
    <mergeCell ref="AA42:AB42"/>
    <mergeCell ref="AC42:AD42"/>
    <mergeCell ref="AE42:AF42"/>
    <mergeCell ref="W43:X43"/>
    <mergeCell ref="Y43:Z43"/>
    <mergeCell ref="AA43:AB43"/>
  </mergeCells>
  <phoneticPr fontId="5" type="noConversion"/>
  <pageMargins left="0.7" right="0.7" top="0.75" bottom="0.75" header="0.3" footer="0.3"/>
  <pageSetup paperSize="9" orientation="portrait" r:id="rId1"/>
  <ignoredErrors>
    <ignoredError sqref="AG23 G23:H23 AG33 AG13 AG43 D12 D22 AG53 J23:V23" unlockedFormula="1"/>
  </ignoredErrors>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ตำแหน่ง!$A$2:$A$16</xm:f>
          </x14:formula1>
          <xm:sqref>C41 E41 G41 I41 K41 M41 O41 Q41 S41 U41 C31 E31 G31 I31 K31 M31 O31 Q31 S31 U31 C21 E21 G21 I21 K21 M21 O21 Q21 S21 U21 C11 E11 G11 I11 K11 M11 O11 Q11 S11 U11 W11 Y11 AA11 AC11 AE11 W21 Y21 AA21 AC21 AE21 W31 Y31 AA31 AC31 AE31 W41 Y41 AA41 AC41 AE41 C51 E51 G51 I51 K51 M51 O51 Q51 S51 U51 W51 Y51 AA51 AC51 AE51</xm:sqref>
        </x14:dataValidation>
        <x14:dataValidation type="list" allowBlank="1" showInputMessage="1" showErrorMessage="1" xr:uid="{00000000-0002-0000-0200-000001000000}">
          <x14:formula1>
            <xm:f>ตำแหน่ง!$B$2:$B$10</xm:f>
          </x14:formula1>
          <xm:sqref>D41 F41 H41 J41 L41 N41 P41 R41 T41 AF31 D31 F31 H31 J31 L31 N31 P31 R31 T31 AF21 D21 F21 H21 J21 L21 N21 P21 R21 T21 AF11 D11 F11 H11 J11 L11 N11 P11 R11 T11 V11 X11 Z11 AB11 AD11 V21 X21 Z21 AB21 AD21 V31 X31 Z31 AB31 AD31 V41 X41 Z41 AB41 AD41 AF41 AF51 D51 F51 H51 J51 L51 N51 P51 R51 T51 V51 X51 Z51 AB51 AD51</xm:sqref>
        </x14:dataValidation>
        <x14:dataValidation type="list" allowBlank="1" showInputMessage="1" showErrorMessage="1" xr:uid="{00000000-0002-0000-0200-000002000000}">
          <x14:formula1>
            <xm:f>list!$A$2:$A$6</xm:f>
          </x14:formula1>
          <xm:sqref>C5:C6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workbookViewId="0"/>
  </sheetViews>
  <sheetFormatPr defaultColWidth="8.75" defaultRowHeight="14.25" x14ac:dyDescent="0.2"/>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A2:F35"/>
  <sheetViews>
    <sheetView zoomScale="85" zoomScaleNormal="85" workbookViewId="0">
      <selection activeCell="C12" sqref="C12"/>
    </sheetView>
  </sheetViews>
  <sheetFormatPr defaultColWidth="9" defaultRowHeight="14.25" x14ac:dyDescent="0.2"/>
  <cols>
    <col min="2" max="2" width="29" customWidth="1"/>
    <col min="3" max="3" width="29.25" customWidth="1"/>
    <col min="4" max="4" width="29.75" bestFit="1" customWidth="1"/>
    <col min="5" max="5" width="18.375" customWidth="1"/>
    <col min="6" max="6" width="20.375" customWidth="1"/>
    <col min="7" max="10" width="16.25" customWidth="1"/>
  </cols>
  <sheetData>
    <row r="2" spans="1:6" x14ac:dyDescent="0.2">
      <c r="B2" s="124" t="s">
        <v>31</v>
      </c>
    </row>
    <row r="3" spans="1:6" x14ac:dyDescent="0.2">
      <c r="B3" s="124" t="s">
        <v>32</v>
      </c>
    </row>
    <row r="5" spans="1:6" ht="24" x14ac:dyDescent="0.55000000000000004">
      <c r="B5" s="110" t="s">
        <v>71</v>
      </c>
      <c r="C5" s="110" t="s">
        <v>71</v>
      </c>
      <c r="D5" s="110" t="s">
        <v>72</v>
      </c>
    </row>
    <row r="6" spans="1:6" ht="24" x14ac:dyDescent="0.55000000000000004">
      <c r="B6" s="51" t="s">
        <v>73</v>
      </c>
      <c r="C6" s="60">
        <f>SUM(C7:C12)</f>
        <v>0</v>
      </c>
      <c r="D6" s="60">
        <f>SUM(D7:D12)</f>
        <v>0</v>
      </c>
    </row>
    <row r="7" spans="1:6" ht="24" x14ac:dyDescent="0.55000000000000004">
      <c r="B7" s="67" t="s">
        <v>74</v>
      </c>
      <c r="C7" s="59"/>
      <c r="D7" s="59"/>
    </row>
    <row r="8" spans="1:6" ht="24" x14ac:dyDescent="0.55000000000000004">
      <c r="B8" s="67" t="s">
        <v>75</v>
      </c>
      <c r="C8" s="59"/>
      <c r="D8" s="61"/>
    </row>
    <row r="9" spans="1:6" ht="24" x14ac:dyDescent="0.55000000000000004">
      <c r="B9" s="67" t="s">
        <v>76</v>
      </c>
      <c r="C9" s="59"/>
      <c r="D9" s="59"/>
    </row>
    <row r="10" spans="1:6" ht="24" x14ac:dyDescent="0.55000000000000004">
      <c r="B10" s="67">
        <v>3.4</v>
      </c>
      <c r="C10" s="59"/>
      <c r="D10" s="59"/>
    </row>
    <row r="11" spans="1:6" ht="24" x14ac:dyDescent="0.55000000000000004">
      <c r="B11" s="67">
        <v>3.5</v>
      </c>
      <c r="C11" s="59"/>
      <c r="D11" s="59"/>
    </row>
    <row r="12" spans="1:6" ht="24" x14ac:dyDescent="0.55000000000000004">
      <c r="A12" s="1"/>
      <c r="B12" s="51"/>
      <c r="C12" s="59"/>
      <c r="D12" s="59"/>
      <c r="E12" s="1"/>
      <c r="F12" s="1"/>
    </row>
    <row r="13" spans="1:6" ht="24" x14ac:dyDescent="0.55000000000000004">
      <c r="A13" s="1"/>
      <c r="B13" s="1"/>
      <c r="C13" s="111"/>
      <c r="D13" s="111"/>
      <c r="E13" s="1"/>
      <c r="F13" s="1"/>
    </row>
    <row r="14" spans="1:6" ht="24" x14ac:dyDescent="0.55000000000000004">
      <c r="A14" s="1"/>
      <c r="B14" s="2" t="s">
        <v>77</v>
      </c>
      <c r="C14" s="112"/>
      <c r="D14" s="112"/>
      <c r="E14" s="1"/>
      <c r="F14" s="1"/>
    </row>
    <row r="15" spans="1:6" ht="24" x14ac:dyDescent="0.55000000000000004">
      <c r="A15" s="1"/>
      <c r="B15" s="2"/>
      <c r="C15" s="112"/>
      <c r="D15" s="112"/>
      <c r="E15" s="1"/>
      <c r="F15" s="1"/>
    </row>
    <row r="16" spans="1:6" ht="24" x14ac:dyDescent="0.55000000000000004">
      <c r="A16" s="1"/>
      <c r="B16" s="110" t="s">
        <v>78</v>
      </c>
      <c r="C16" s="110" t="s">
        <v>79</v>
      </c>
      <c r="D16" s="110" t="s">
        <v>80</v>
      </c>
      <c r="E16" s="110" t="s">
        <v>26</v>
      </c>
    </row>
    <row r="17" spans="1:6" ht="24" x14ac:dyDescent="0.55000000000000004">
      <c r="A17" s="1"/>
      <c r="B17" s="113">
        <v>5</v>
      </c>
      <c r="C17" s="60">
        <f>'1. รายละเอียด-วัสดุอุปกรณ์'!D3+'1. รายละเอียด-วัสดุอุปกรณ์'!D10+'2.รายละเอียด-ค่าแรง+ส่วนควบ'!D66</f>
        <v>0</v>
      </c>
      <c r="D17" s="60">
        <f>IFERROR(C17/B17,0)</f>
        <v>0</v>
      </c>
      <c r="E17" s="114"/>
    </row>
    <row r="18" spans="1:6" ht="24" x14ac:dyDescent="0.55000000000000004">
      <c r="A18" s="1"/>
      <c r="B18" s="1"/>
      <c r="C18" s="112"/>
      <c r="D18" s="112"/>
      <c r="E18" s="1"/>
      <c r="F18" s="1"/>
    </row>
    <row r="19" spans="1:6" ht="24" x14ac:dyDescent="0.55000000000000004">
      <c r="A19" s="1"/>
      <c r="B19" s="1"/>
      <c r="C19" s="112"/>
      <c r="D19" s="112"/>
      <c r="E19" s="1"/>
      <c r="F19" s="1"/>
    </row>
    <row r="20" spans="1:6" ht="24" x14ac:dyDescent="0.55000000000000004">
      <c r="A20" s="1"/>
      <c r="B20" s="1"/>
      <c r="C20" s="112"/>
      <c r="D20" s="112"/>
      <c r="E20" s="1"/>
      <c r="F20" s="1"/>
    </row>
    <row r="21" spans="1:6" ht="24" x14ac:dyDescent="0.55000000000000004">
      <c r="A21" s="1"/>
      <c r="B21" s="1"/>
      <c r="C21" s="112"/>
      <c r="D21" s="112"/>
      <c r="E21" s="1"/>
      <c r="F21" s="1"/>
    </row>
    <row r="22" spans="1:6" ht="24" x14ac:dyDescent="0.55000000000000004">
      <c r="A22" s="1"/>
      <c r="B22" s="1"/>
      <c r="C22" s="1"/>
      <c r="D22" s="1"/>
      <c r="E22" s="1"/>
      <c r="F22" s="1"/>
    </row>
    <row r="23" spans="1:6" ht="24" x14ac:dyDescent="0.55000000000000004">
      <c r="A23" s="1"/>
      <c r="B23" s="1"/>
      <c r="C23" s="1"/>
      <c r="D23" s="1"/>
      <c r="E23" s="1"/>
      <c r="F23" s="1"/>
    </row>
    <row r="24" spans="1:6" ht="24" x14ac:dyDescent="0.55000000000000004">
      <c r="A24" s="1"/>
      <c r="B24" s="1"/>
      <c r="C24" s="1"/>
      <c r="D24" s="1"/>
      <c r="E24" s="1"/>
      <c r="F24" s="1"/>
    </row>
    <row r="25" spans="1:6" ht="24" x14ac:dyDescent="0.55000000000000004">
      <c r="A25" s="1"/>
      <c r="B25" s="1"/>
      <c r="C25" s="1"/>
      <c r="D25" s="1"/>
      <c r="E25" s="1"/>
      <c r="F25" s="1"/>
    </row>
    <row r="26" spans="1:6" ht="24" x14ac:dyDescent="0.55000000000000004">
      <c r="A26" s="1"/>
      <c r="B26" s="1"/>
      <c r="C26" s="1"/>
      <c r="D26" s="1"/>
      <c r="E26" s="1"/>
      <c r="F26" s="1"/>
    </row>
    <row r="27" spans="1:6" ht="24" x14ac:dyDescent="0.55000000000000004">
      <c r="A27" s="1"/>
      <c r="B27" s="1"/>
      <c r="C27" s="1"/>
      <c r="D27" s="1"/>
      <c r="E27" s="1"/>
      <c r="F27" s="1"/>
    </row>
    <row r="28" spans="1:6" ht="24" x14ac:dyDescent="0.55000000000000004">
      <c r="A28" s="1"/>
      <c r="B28" s="1"/>
      <c r="C28" s="1"/>
      <c r="D28" s="1"/>
      <c r="E28" s="1"/>
      <c r="F28" s="1"/>
    </row>
    <row r="29" spans="1:6" ht="24" x14ac:dyDescent="0.55000000000000004">
      <c r="A29" s="1"/>
      <c r="B29" s="1"/>
      <c r="C29" s="1"/>
      <c r="D29" s="1"/>
      <c r="E29" s="1"/>
      <c r="F29" s="1"/>
    </row>
    <row r="30" spans="1:6" ht="24" x14ac:dyDescent="0.55000000000000004">
      <c r="A30" s="1"/>
      <c r="B30" s="1"/>
      <c r="C30" s="1"/>
      <c r="D30" s="1"/>
      <c r="E30" s="1"/>
      <c r="F30" s="1"/>
    </row>
    <row r="31" spans="1:6" ht="24" x14ac:dyDescent="0.55000000000000004">
      <c r="A31" s="1"/>
      <c r="B31" s="1"/>
      <c r="C31" s="1"/>
      <c r="D31" s="1"/>
      <c r="E31" s="1"/>
      <c r="F31" s="1"/>
    </row>
    <row r="32" spans="1:6" ht="24" x14ac:dyDescent="0.55000000000000004">
      <c r="A32" s="1"/>
      <c r="B32" s="1"/>
      <c r="C32" s="1"/>
      <c r="D32" s="1"/>
      <c r="E32" s="1"/>
      <c r="F32" s="1"/>
    </row>
    <row r="33" spans="1:6" ht="24" x14ac:dyDescent="0.55000000000000004">
      <c r="A33" s="1"/>
      <c r="B33" s="1"/>
      <c r="C33" s="1"/>
      <c r="D33" s="1"/>
      <c r="E33" s="1"/>
      <c r="F33" s="1"/>
    </row>
    <row r="34" spans="1:6" ht="24" x14ac:dyDescent="0.55000000000000004">
      <c r="A34" s="1"/>
      <c r="B34" s="1"/>
      <c r="C34" s="1"/>
      <c r="D34" s="1"/>
      <c r="E34" s="1"/>
      <c r="F34" s="1"/>
    </row>
    <row r="35" spans="1:6" ht="24" x14ac:dyDescent="0.55000000000000004">
      <c r="A35" s="1"/>
      <c r="B35" s="1"/>
      <c r="C35" s="1"/>
      <c r="D35" s="1"/>
      <c r="E35" s="1"/>
      <c r="F35" s="1"/>
    </row>
  </sheetData>
  <sheetProtection algorithmName="SHA-512" hashValue="01OcujcaRbMBmMfjGs1bpRQkOUaT/6dSHNkNpwCTisXmEAMwaNsxWJgbD7RxZGhUHDkLvMgf1T2f0C4G7gxUcw==" saltValue="QAzK8/31oyS6OafXwqbfhg==" spinCount="100000" sheet="1" objects="1" scenarios="1" selectLockedCells="1"/>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sheetPr>
  <dimension ref="A2:D20"/>
  <sheetViews>
    <sheetView workbookViewId="0">
      <selection activeCell="B8" sqref="B8:B9"/>
    </sheetView>
  </sheetViews>
  <sheetFormatPr defaultColWidth="8.75" defaultRowHeight="14.25" x14ac:dyDescent="0.2"/>
  <cols>
    <col min="1" max="1" width="20.375" customWidth="1"/>
    <col min="2" max="2" width="46.375" customWidth="1"/>
    <col min="3" max="3" width="29.375" bestFit="1" customWidth="1"/>
    <col min="4" max="4" width="29.25" bestFit="1" customWidth="1"/>
  </cols>
  <sheetData>
    <row r="2" spans="1:4" x14ac:dyDescent="0.2">
      <c r="A2" s="124" t="s">
        <v>31</v>
      </c>
    </row>
    <row r="3" spans="1:4" x14ac:dyDescent="0.2">
      <c r="A3" s="124" t="s">
        <v>32</v>
      </c>
    </row>
    <row r="4" spans="1:4" ht="27" x14ac:dyDescent="0.35">
      <c r="A4" s="48" t="s">
        <v>81</v>
      </c>
    </row>
    <row r="6" spans="1:4" ht="24.75" thickBot="1" x14ac:dyDescent="0.6">
      <c r="C6" s="19" t="s">
        <v>82</v>
      </c>
      <c r="D6" s="19" t="s">
        <v>72</v>
      </c>
    </row>
    <row r="7" spans="1:4" ht="20.25" customHeight="1" x14ac:dyDescent="0.55000000000000004">
      <c r="A7" s="149" t="s">
        <v>83</v>
      </c>
      <c r="B7" s="97" t="s">
        <v>84</v>
      </c>
      <c r="C7" s="98"/>
      <c r="D7" s="99"/>
    </row>
    <row r="8" spans="1:4" ht="20.25" customHeight="1" x14ac:dyDescent="0.55000000000000004">
      <c r="A8" s="150"/>
      <c r="B8" s="51" t="s">
        <v>85</v>
      </c>
      <c r="C8" s="100"/>
      <c r="D8" s="101"/>
    </row>
    <row r="9" spans="1:4" ht="20.25" customHeight="1" x14ac:dyDescent="0.55000000000000004">
      <c r="A9" s="150"/>
      <c r="B9" s="51" t="s">
        <v>86</v>
      </c>
      <c r="C9" s="102"/>
      <c r="D9" s="103"/>
    </row>
    <row r="10" spans="1:4" ht="20.25" customHeight="1" x14ac:dyDescent="0.55000000000000004">
      <c r="A10" s="150"/>
      <c r="B10" s="115" t="s">
        <v>87</v>
      </c>
      <c r="C10" s="116"/>
      <c r="D10" s="117">
        <f>'2.รายละเอียด-ค่าแรง+ส่วนควบ'!D66</f>
        <v>0</v>
      </c>
    </row>
    <row r="11" spans="1:4" ht="20.25" customHeight="1" x14ac:dyDescent="0.55000000000000004">
      <c r="A11" s="150"/>
      <c r="B11" s="115" t="s">
        <v>88</v>
      </c>
      <c r="C11" s="116">
        <f>'2.รายละเอียด-ค่าแรง+ส่วนควบ'!C64+'2.รายละเอียด-ค่าแรง+ส่วนควบ'!C65+'2.รายละเอียด-ค่าแรง+ส่วนควบ'!C67</f>
        <v>0</v>
      </c>
      <c r="D11" s="118">
        <f>'2.รายละเอียด-ค่าแรง+ส่วนควบ'!D64+'2.รายละเอียด-ค่าแรง+ส่วนควบ'!D65+'2.รายละเอียด-ค่าแรง+ส่วนควบ'!D67</f>
        <v>0</v>
      </c>
    </row>
    <row r="12" spans="1:4" ht="20.25" customHeight="1" x14ac:dyDescent="0.55000000000000004">
      <c r="A12" s="150"/>
      <c r="B12" s="104" t="s">
        <v>89</v>
      </c>
      <c r="C12" s="100"/>
      <c r="D12" s="101"/>
    </row>
    <row r="13" spans="1:4" ht="20.25" customHeight="1" thickBot="1" x14ac:dyDescent="0.6">
      <c r="A13" s="151"/>
      <c r="B13" s="105" t="s">
        <v>89</v>
      </c>
      <c r="C13" s="106"/>
      <c r="D13" s="107"/>
    </row>
    <row r="14" spans="1:4" ht="20.25" customHeight="1" x14ac:dyDescent="0.55000000000000004">
      <c r="A14" s="152" t="s">
        <v>90</v>
      </c>
      <c r="B14" s="108" t="s">
        <v>91</v>
      </c>
      <c r="C14" s="109"/>
      <c r="D14" s="119"/>
    </row>
    <row r="15" spans="1:4" ht="20.25" customHeight="1" x14ac:dyDescent="0.55000000000000004">
      <c r="A15" s="152"/>
      <c r="B15" s="51" t="s">
        <v>92</v>
      </c>
      <c r="C15" s="102"/>
      <c r="D15" s="103"/>
    </row>
    <row r="16" spans="1:4" ht="20.25" customHeight="1" x14ac:dyDescent="0.55000000000000004">
      <c r="A16" s="152"/>
      <c r="B16" s="104" t="s">
        <v>89</v>
      </c>
      <c r="C16" s="102"/>
      <c r="D16" s="103"/>
    </row>
    <row r="17" spans="1:4" ht="20.25" customHeight="1" x14ac:dyDescent="0.55000000000000004">
      <c r="A17" s="152"/>
      <c r="B17" s="104" t="s">
        <v>89</v>
      </c>
      <c r="C17" s="102"/>
      <c r="D17" s="103"/>
    </row>
    <row r="18" spans="1:4" ht="20.25" customHeight="1" x14ac:dyDescent="0.55000000000000004">
      <c r="A18" s="152"/>
      <c r="B18" s="104" t="s">
        <v>89</v>
      </c>
      <c r="C18" s="102"/>
      <c r="D18" s="103"/>
    </row>
    <row r="19" spans="1:4" ht="20.25" customHeight="1" x14ac:dyDescent="0.55000000000000004">
      <c r="A19" s="152"/>
      <c r="B19" s="104" t="s">
        <v>89</v>
      </c>
      <c r="C19" s="102"/>
      <c r="D19" s="103"/>
    </row>
    <row r="20" spans="1:4" ht="20.25" hidden="1" customHeight="1" thickBot="1" x14ac:dyDescent="0.6">
      <c r="A20" s="153"/>
      <c r="B20" s="120" t="s">
        <v>89</v>
      </c>
      <c r="C20" s="121">
        <v>1</v>
      </c>
      <c r="D20" s="122">
        <v>1</v>
      </c>
    </row>
  </sheetData>
  <sheetProtection algorithmName="SHA-512" hashValue="nezOKOIVvnUezCnHEhSOJbSliEgZYLtG55Ybv9J9VvVNTstlM9CqJY5NXu5q0TyM71glkIyXWmiFtA2JHjT98Q==" saltValue="cZGpalLA0nnl9Q64QTVbHg==" spinCount="100000" sheet="1" objects="1" scenarios="1" selectLockedCells="1"/>
  <mergeCells count="2">
    <mergeCell ref="A7:A13"/>
    <mergeCell ref="A14:A20"/>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F0"/>
  </sheetPr>
  <dimension ref="A1:G29"/>
  <sheetViews>
    <sheetView showGridLines="0" zoomScale="85" zoomScaleNormal="85" workbookViewId="0">
      <selection activeCell="D12" sqref="D12"/>
    </sheetView>
  </sheetViews>
  <sheetFormatPr defaultColWidth="8.75" defaultRowHeight="20.25" customHeight="1" x14ac:dyDescent="0.55000000000000004"/>
  <cols>
    <col min="1" max="1" width="16.25" style="52" customWidth="1"/>
    <col min="2" max="2" width="22" style="52" customWidth="1"/>
    <col min="3" max="3" width="41.75" style="52" customWidth="1"/>
    <col min="4" max="5" width="27" style="52" customWidth="1"/>
    <col min="6" max="6" width="30.375" style="52" customWidth="1"/>
    <col min="7" max="7" width="38.25" style="52" customWidth="1"/>
    <col min="8" max="10" width="27" style="52" customWidth="1"/>
    <col min="11" max="16384" width="8.75" style="52"/>
  </cols>
  <sheetData>
    <row r="1" spans="1:7" s="1" customFormat="1" ht="24" x14ac:dyDescent="0.55000000000000004">
      <c r="C1" s="162" t="s">
        <v>93</v>
      </c>
      <c r="D1" s="162"/>
      <c r="E1" s="162"/>
      <c r="F1" s="162"/>
      <c r="G1" s="162"/>
    </row>
    <row r="2" spans="1:7" s="1" customFormat="1" ht="24" x14ac:dyDescent="0.55000000000000004">
      <c r="C2" s="3"/>
      <c r="D2" s="4" t="s">
        <v>62</v>
      </c>
      <c r="E2" s="4" t="s">
        <v>10</v>
      </c>
      <c r="F2" s="4" t="s">
        <v>94</v>
      </c>
      <c r="G2" s="4" t="s">
        <v>95</v>
      </c>
    </row>
    <row r="3" spans="1:7" s="1" customFormat="1" ht="20.25" customHeight="1" x14ac:dyDescent="0.55000000000000004">
      <c r="A3" s="163" t="s">
        <v>96</v>
      </c>
      <c r="B3" s="164"/>
      <c r="C3" s="6" t="s">
        <v>97</v>
      </c>
      <c r="D3" s="7"/>
      <c r="E3" s="7"/>
      <c r="F3" s="7"/>
      <c r="G3" s="159" t="str">
        <f>IFERROR(F12/D12,"-")</f>
        <v>-</v>
      </c>
    </row>
    <row r="4" spans="1:7" s="1" customFormat="1" ht="24" x14ac:dyDescent="0.55000000000000004">
      <c r="A4" s="165"/>
      <c r="B4" s="166"/>
      <c r="C4" s="8" t="s">
        <v>98</v>
      </c>
      <c r="D4" s="9">
        <f>'1. รายละเอียด-วัสดุอุปกรณ์'!C3</f>
        <v>0</v>
      </c>
      <c r="E4" s="9">
        <f>'1. รายละเอียด-วัสดุอุปกรณ์'!D3/'3. โส้หุ้ยการผลิต '!B17</f>
        <v>0</v>
      </c>
      <c r="F4" s="10">
        <f>D4-E4</f>
        <v>0</v>
      </c>
      <c r="G4" s="160"/>
    </row>
    <row r="5" spans="1:7" s="1" customFormat="1" ht="24" x14ac:dyDescent="0.55000000000000004">
      <c r="A5" s="165"/>
      <c r="B5" s="166"/>
      <c r="C5" s="8" t="s">
        <v>99</v>
      </c>
      <c r="D5" s="9">
        <f>'1. รายละเอียด-วัสดุอุปกรณ์'!C10</f>
        <v>0</v>
      </c>
      <c r="E5" s="9">
        <f>'1. รายละเอียด-วัสดุอุปกรณ์'!D10/'3. โส้หุ้ยการผลิต '!B17</f>
        <v>0</v>
      </c>
      <c r="F5" s="10">
        <f>D5-E5</f>
        <v>0</v>
      </c>
      <c r="G5" s="160"/>
    </row>
    <row r="6" spans="1:7" s="1" customFormat="1" ht="24" x14ac:dyDescent="0.55000000000000004">
      <c r="A6" s="165"/>
      <c r="B6" s="166"/>
      <c r="C6" s="11" t="s">
        <v>64</v>
      </c>
      <c r="D6" s="12"/>
      <c r="E6" s="12"/>
      <c r="F6" s="12"/>
      <c r="G6" s="160"/>
    </row>
    <row r="7" spans="1:7" s="1" customFormat="1" ht="24" x14ac:dyDescent="0.55000000000000004">
      <c r="A7" s="165"/>
      <c r="B7" s="166"/>
      <c r="C7" s="8" t="s">
        <v>100</v>
      </c>
      <c r="D7" s="13">
        <f>'2.รายละเอียด-ค่าแรง+ส่วนควบ'!C64</f>
        <v>0</v>
      </c>
      <c r="E7" s="13">
        <f>'2.รายละเอียด-ค่าแรง+ส่วนควบ'!D64</f>
        <v>0</v>
      </c>
      <c r="F7" s="10">
        <f>D7-E7</f>
        <v>0</v>
      </c>
      <c r="G7" s="160"/>
    </row>
    <row r="8" spans="1:7" s="1" customFormat="1" ht="24" x14ac:dyDescent="0.55000000000000004">
      <c r="A8" s="165"/>
      <c r="B8" s="166"/>
      <c r="C8" s="8" t="s">
        <v>101</v>
      </c>
      <c r="D8" s="13">
        <f>'2.รายละเอียด-ค่าแรง+ส่วนควบ'!C65</f>
        <v>0</v>
      </c>
      <c r="E8" s="13">
        <f>'2.รายละเอียด-ค่าแรง+ส่วนควบ'!D65</f>
        <v>0</v>
      </c>
      <c r="F8" s="10">
        <f t="shared" ref="F8:F9" si="0">D8-E8</f>
        <v>0</v>
      </c>
      <c r="G8" s="160"/>
    </row>
    <row r="9" spans="1:7" s="1" customFormat="1" ht="24" x14ac:dyDescent="0.55000000000000004">
      <c r="A9" s="165"/>
      <c r="B9" s="166"/>
      <c r="C9" s="8" t="s">
        <v>102</v>
      </c>
      <c r="D9" s="38"/>
      <c r="E9" s="38">
        <f>'2.รายละเอียด-ค่าแรง+ส่วนควบ'!D66/'3. โส้หุ้ยการผลิต '!B17</f>
        <v>0</v>
      </c>
      <c r="F9" s="10">
        <f t="shared" si="0"/>
        <v>0</v>
      </c>
      <c r="G9" s="160"/>
    </row>
    <row r="10" spans="1:7" s="1" customFormat="1" ht="24" x14ac:dyDescent="0.55000000000000004">
      <c r="A10" s="165"/>
      <c r="B10" s="166"/>
      <c r="C10" s="8" t="s">
        <v>103</v>
      </c>
      <c r="D10" s="38">
        <f>'2.รายละเอียด-ค่าแรง+ส่วนควบ'!C67</f>
        <v>0</v>
      </c>
      <c r="E10" s="38">
        <f>'2.รายละเอียด-ค่าแรง+ส่วนควบ'!D67</f>
        <v>0</v>
      </c>
      <c r="F10" s="10">
        <f>D10-E10</f>
        <v>0</v>
      </c>
      <c r="G10" s="160"/>
    </row>
    <row r="11" spans="1:7" s="1" customFormat="1" ht="24" x14ac:dyDescent="0.55000000000000004">
      <c r="A11" s="165"/>
      <c r="B11" s="166"/>
      <c r="C11" s="14" t="s">
        <v>104</v>
      </c>
      <c r="D11" s="15">
        <f>'3. โส้หุ้ยการผลิต '!C6</f>
        <v>0</v>
      </c>
      <c r="E11" s="15">
        <f>'3. โส้หุ้ยการผลิต '!D6</f>
        <v>0</v>
      </c>
      <c r="F11" s="16">
        <f>D11-E11</f>
        <v>0</v>
      </c>
      <c r="G11" s="160"/>
    </row>
    <row r="12" spans="1:7" s="1" customFormat="1" ht="24" x14ac:dyDescent="0.55000000000000004">
      <c r="A12" s="167"/>
      <c r="B12" s="168"/>
      <c r="C12" s="27" t="s">
        <v>51</v>
      </c>
      <c r="D12" s="28">
        <f>D4+D5+D7+D8+D10+D11</f>
        <v>0</v>
      </c>
      <c r="E12" s="28">
        <f>E4+E5+E7+E8+E10+E11</f>
        <v>0</v>
      </c>
      <c r="F12" s="28">
        <f>F4+F5+F7+F8+F10+F11</f>
        <v>0</v>
      </c>
      <c r="G12" s="161"/>
    </row>
    <row r="13" spans="1:7" s="1" customFormat="1" ht="20.25" customHeight="1" x14ac:dyDescent="0.55000000000000004">
      <c r="A13" s="154" t="s">
        <v>105</v>
      </c>
      <c r="B13" s="169" t="s">
        <v>83</v>
      </c>
      <c r="C13" s="20" t="s">
        <v>84</v>
      </c>
      <c r="D13" s="21">
        <f>'4.รายได้'!C7</f>
        <v>0</v>
      </c>
      <c r="E13" s="21">
        <f>'4.รายได้'!D7</f>
        <v>0</v>
      </c>
      <c r="F13" s="22">
        <f t="shared" ref="F13:F19" si="1">D13-E13</f>
        <v>0</v>
      </c>
      <c r="G13" s="156">
        <f>IFERROR((E27-D27)/ABS(D27),"-")</f>
        <v>0</v>
      </c>
    </row>
    <row r="14" spans="1:7" s="1" customFormat="1" ht="20.25" customHeight="1" x14ac:dyDescent="0.55000000000000004">
      <c r="A14" s="154"/>
      <c r="B14" s="169"/>
      <c r="C14" s="18" t="s">
        <v>85</v>
      </c>
      <c r="D14" s="17">
        <f>'4.รายได้'!C8</f>
        <v>0</v>
      </c>
      <c r="E14" s="17">
        <f>'4.รายได้'!D8</f>
        <v>0</v>
      </c>
      <c r="F14" s="23">
        <f t="shared" si="1"/>
        <v>0</v>
      </c>
      <c r="G14" s="157"/>
    </row>
    <row r="15" spans="1:7" s="1" customFormat="1" ht="20.25" customHeight="1" x14ac:dyDescent="0.55000000000000004">
      <c r="A15" s="154"/>
      <c r="B15" s="169"/>
      <c r="C15" s="18" t="s">
        <v>86</v>
      </c>
      <c r="D15" s="17">
        <f>'4.รายได้'!C9</f>
        <v>0</v>
      </c>
      <c r="E15" s="17">
        <f>'4.รายได้'!D9</f>
        <v>0</v>
      </c>
      <c r="F15" s="23">
        <f t="shared" si="1"/>
        <v>0</v>
      </c>
      <c r="G15" s="157"/>
    </row>
    <row r="16" spans="1:7" s="1" customFormat="1" ht="20.25" customHeight="1" x14ac:dyDescent="0.55000000000000004">
      <c r="A16" s="154"/>
      <c r="B16" s="169"/>
      <c r="C16" s="18" t="str">
        <f>'4.รายได้'!B10</f>
        <v>ค่าแรง/ค่าจ้างพัฒนาสิ่งประดิษฐ์</v>
      </c>
      <c r="D16" s="17">
        <f>'4.รายได้'!C10</f>
        <v>0</v>
      </c>
      <c r="E16" s="17">
        <f>'4.รายได้'!D10/'3. โส้หุ้ยการผลิต '!B17</f>
        <v>0</v>
      </c>
      <c r="F16" s="23">
        <f t="shared" si="1"/>
        <v>0</v>
      </c>
      <c r="G16" s="157"/>
    </row>
    <row r="17" spans="1:7" s="1" customFormat="1" ht="20.25" customHeight="1" x14ac:dyDescent="0.55000000000000004">
      <c r="A17" s="154"/>
      <c r="B17" s="169"/>
      <c r="C17" s="18" t="str">
        <f>'4.รายได้'!B11</f>
        <v>ค่าแรง/ค่าจ้างในการปฏิบัติงาน</v>
      </c>
      <c r="D17" s="17">
        <f>'4.รายได้'!C11</f>
        <v>0</v>
      </c>
      <c r="E17" s="17">
        <f>'4.รายได้'!D11</f>
        <v>0</v>
      </c>
      <c r="F17" s="23">
        <f t="shared" si="1"/>
        <v>0</v>
      </c>
      <c r="G17" s="157"/>
    </row>
    <row r="18" spans="1:7" s="1" customFormat="1" ht="20.25" customHeight="1" x14ac:dyDescent="0.55000000000000004">
      <c r="A18" s="154"/>
      <c r="B18" s="169"/>
      <c r="C18" s="71" t="str">
        <f>'4.รายได้'!B12</f>
        <v>เพิ่มข้อมูลโปรดระบุ</v>
      </c>
      <c r="D18" s="17">
        <f>'4.รายได้'!C12</f>
        <v>0</v>
      </c>
      <c r="E18" s="17">
        <f>'4.รายได้'!D12</f>
        <v>0</v>
      </c>
      <c r="F18" s="23">
        <f t="shared" ref="F18" si="2">D18-E18</f>
        <v>0</v>
      </c>
      <c r="G18" s="157"/>
    </row>
    <row r="19" spans="1:7" s="1" customFormat="1" ht="20.25" customHeight="1" thickBot="1" x14ac:dyDescent="0.6">
      <c r="A19" s="154"/>
      <c r="B19" s="170"/>
      <c r="C19" s="33" t="str">
        <f>'4.รายได้'!B13</f>
        <v>เพิ่มข้อมูลโปรดระบุ</v>
      </c>
      <c r="D19" s="34">
        <f>'4.รายได้'!C13</f>
        <v>0</v>
      </c>
      <c r="E19" s="34">
        <f>'4.รายได้'!D13</f>
        <v>0</v>
      </c>
      <c r="F19" s="70">
        <f t="shared" si="1"/>
        <v>0</v>
      </c>
      <c r="G19" s="157"/>
    </row>
    <row r="20" spans="1:7" s="1" customFormat="1" ht="20.25" customHeight="1" x14ac:dyDescent="0.55000000000000004">
      <c r="A20" s="154"/>
      <c r="B20" s="171" t="s">
        <v>90</v>
      </c>
      <c r="C20" s="29" t="s">
        <v>91</v>
      </c>
      <c r="D20" s="30">
        <f>'4.รายได้'!C14</f>
        <v>0</v>
      </c>
      <c r="E20" s="30">
        <f>'4.รายได้'!D14</f>
        <v>0</v>
      </c>
      <c r="F20" s="31">
        <f t="shared" ref="F20:F26" si="3">E20-D20</f>
        <v>0</v>
      </c>
      <c r="G20" s="157"/>
    </row>
    <row r="21" spans="1:7" s="1" customFormat="1" ht="20.25" customHeight="1" x14ac:dyDescent="0.55000000000000004">
      <c r="A21" s="154"/>
      <c r="B21" s="171"/>
      <c r="C21" s="18" t="s">
        <v>92</v>
      </c>
      <c r="D21" s="17">
        <f>'4.รายได้'!C15</f>
        <v>0</v>
      </c>
      <c r="E21" s="17">
        <f>'4.รายได้'!D15</f>
        <v>0</v>
      </c>
      <c r="F21" s="23">
        <f t="shared" si="3"/>
        <v>0</v>
      </c>
      <c r="G21" s="157"/>
    </row>
    <row r="22" spans="1:7" s="1" customFormat="1" ht="20.25" customHeight="1" x14ac:dyDescent="0.55000000000000004">
      <c r="A22" s="154"/>
      <c r="B22" s="171"/>
      <c r="C22" s="18" t="str">
        <f>'4.รายได้'!B16</f>
        <v>เพิ่มข้อมูลโปรดระบุ</v>
      </c>
      <c r="D22" s="17">
        <f>'4.รายได้'!C16</f>
        <v>0</v>
      </c>
      <c r="E22" s="17">
        <f>'4.รายได้'!D16</f>
        <v>0</v>
      </c>
      <c r="F22" s="23">
        <f t="shared" si="3"/>
        <v>0</v>
      </c>
      <c r="G22" s="157"/>
    </row>
    <row r="23" spans="1:7" s="1" customFormat="1" ht="20.25" customHeight="1" x14ac:dyDescent="0.55000000000000004">
      <c r="A23" s="154"/>
      <c r="B23" s="171"/>
      <c r="C23" s="18" t="str">
        <f>'4.รายได้'!B17</f>
        <v>เพิ่มข้อมูลโปรดระบุ</v>
      </c>
      <c r="D23" s="17">
        <f>'4.รายได้'!C17</f>
        <v>0</v>
      </c>
      <c r="E23" s="17">
        <f>'4.รายได้'!D17</f>
        <v>0</v>
      </c>
      <c r="F23" s="23">
        <f t="shared" si="3"/>
        <v>0</v>
      </c>
      <c r="G23" s="157"/>
    </row>
    <row r="24" spans="1:7" s="1" customFormat="1" ht="20.25" customHeight="1" x14ac:dyDescent="0.55000000000000004">
      <c r="A24" s="154"/>
      <c r="B24" s="171"/>
      <c r="C24" s="18" t="str">
        <f>'4.รายได้'!B18</f>
        <v>เพิ่มข้อมูลโปรดระบุ</v>
      </c>
      <c r="D24" s="17">
        <f>'4.รายได้'!C18</f>
        <v>0</v>
      </c>
      <c r="E24" s="17">
        <f>'4.รายได้'!D18</f>
        <v>0</v>
      </c>
      <c r="F24" s="23">
        <f t="shared" si="3"/>
        <v>0</v>
      </c>
      <c r="G24" s="157"/>
    </row>
    <row r="25" spans="1:7" s="1" customFormat="1" ht="20.25" customHeight="1" x14ac:dyDescent="0.55000000000000004">
      <c r="A25" s="154"/>
      <c r="B25" s="171"/>
      <c r="C25" s="18" t="str">
        <f>'4.รายได้'!B19</f>
        <v>เพิ่มข้อมูลโปรดระบุ</v>
      </c>
      <c r="D25" s="17">
        <f>'4.รายได้'!C19</f>
        <v>0</v>
      </c>
      <c r="E25" s="17">
        <f>'4.รายได้'!D19</f>
        <v>0</v>
      </c>
      <c r="F25" s="23">
        <f t="shared" ref="F25" si="4">E25-D25</f>
        <v>0</v>
      </c>
      <c r="G25" s="157"/>
    </row>
    <row r="26" spans="1:7" s="1" customFormat="1" ht="20.25" hidden="1" customHeight="1" thickBot="1" x14ac:dyDescent="0.6">
      <c r="A26" s="154"/>
      <c r="B26" s="155"/>
      <c r="C26" s="33" t="str">
        <f>'4.รายได้'!B20</f>
        <v>เพิ่มข้อมูลโปรดระบุ</v>
      </c>
      <c r="D26" s="34">
        <f>'4.รายได้'!C20</f>
        <v>1</v>
      </c>
      <c r="E26" s="34">
        <f>'4.รายได้'!D20</f>
        <v>1</v>
      </c>
      <c r="F26" s="26">
        <f t="shared" si="3"/>
        <v>0</v>
      </c>
      <c r="G26" s="157"/>
    </row>
    <row r="27" spans="1:7" s="1" customFormat="1" ht="24.75" thickBot="1" x14ac:dyDescent="0.6">
      <c r="A27" s="155"/>
      <c r="B27" s="32"/>
      <c r="C27" s="35" t="s">
        <v>51</v>
      </c>
      <c r="D27" s="68">
        <f>SUM(D20:D26)-SUM(D13:D19)</f>
        <v>1</v>
      </c>
      <c r="E27" s="68">
        <f>SUM(E20:E26)-SUM(E13:E19)</f>
        <v>1</v>
      </c>
      <c r="F27" s="69">
        <f>SUM(F13:F26)</f>
        <v>0</v>
      </c>
      <c r="G27" s="158"/>
    </row>
    <row r="28" spans="1:7" s="1" customFormat="1" ht="24" x14ac:dyDescent="0.55000000000000004"/>
    <row r="29" spans="1:7" s="1" customFormat="1" ht="24" x14ac:dyDescent="0.55000000000000004">
      <c r="C29" s="2" t="s">
        <v>106</v>
      </c>
      <c r="G29" s="5"/>
    </row>
  </sheetData>
  <sheetProtection selectLockedCells="1"/>
  <mergeCells count="7">
    <mergeCell ref="A13:A27"/>
    <mergeCell ref="G13:G27"/>
    <mergeCell ref="G3:G12"/>
    <mergeCell ref="C1:G1"/>
    <mergeCell ref="A3:B12"/>
    <mergeCell ref="B13:B19"/>
    <mergeCell ref="B20:B26"/>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26"/>
  <sheetViews>
    <sheetView showGridLines="0" zoomScale="85" zoomScaleNormal="85" workbookViewId="0">
      <selection activeCell="C17" sqref="C17"/>
    </sheetView>
  </sheetViews>
  <sheetFormatPr defaultColWidth="8.75" defaultRowHeight="20.25" customHeight="1" x14ac:dyDescent="0.55000000000000004"/>
  <cols>
    <col min="1" max="1" width="16.25" style="1" customWidth="1"/>
    <col min="2" max="2" width="22" style="1" customWidth="1"/>
    <col min="3" max="3" width="41.75" style="1" customWidth="1"/>
    <col min="4" max="5" width="27" style="1" customWidth="1"/>
    <col min="6" max="6" width="30.375" style="1" customWidth="1"/>
    <col min="7" max="7" width="38.25" style="1" customWidth="1"/>
    <col min="8" max="10" width="27" style="1" customWidth="1"/>
    <col min="11" max="16384" width="8.75" style="1"/>
  </cols>
  <sheetData>
    <row r="1" spans="1:7" ht="24.75" thickBot="1" x14ac:dyDescent="0.6">
      <c r="C1" s="162" t="s">
        <v>93</v>
      </c>
      <c r="D1" s="162"/>
      <c r="E1" s="162"/>
      <c r="F1" s="162"/>
      <c r="G1" s="162"/>
    </row>
    <row r="2" spans="1:7" ht="25.5" thickTop="1" thickBot="1" x14ac:dyDescent="0.6">
      <c r="C2" s="3"/>
      <c r="D2" s="4" t="s">
        <v>62</v>
      </c>
      <c r="E2" s="4" t="s">
        <v>10</v>
      </c>
      <c r="F2" s="4" t="s">
        <v>94</v>
      </c>
      <c r="G2" s="4" t="s">
        <v>95</v>
      </c>
    </row>
    <row r="3" spans="1:7" ht="20.25" hidden="1" customHeight="1" thickTop="1" x14ac:dyDescent="0.55000000000000004">
      <c r="A3" s="163" t="s">
        <v>107</v>
      </c>
      <c r="B3" s="164"/>
      <c r="C3" s="6" t="s">
        <v>97</v>
      </c>
      <c r="D3" s="7"/>
      <c r="E3" s="7"/>
      <c r="F3" s="7"/>
      <c r="G3" s="159" t="e">
        <f>F11/D11</f>
        <v>#DIV/0!</v>
      </c>
    </row>
    <row r="4" spans="1:7" ht="24" hidden="1" x14ac:dyDescent="0.55000000000000004">
      <c r="A4" s="165"/>
      <c r="B4" s="166"/>
      <c r="C4" s="8" t="s">
        <v>98</v>
      </c>
      <c r="D4" s="9">
        <f>'1. รายละเอียด-วัสดุอุปกรณ์'!C3</f>
        <v>0</v>
      </c>
      <c r="E4" s="9">
        <f>'1. รายละเอียด-วัสดุอุปกรณ์'!D3</f>
        <v>0</v>
      </c>
      <c r="F4" s="10">
        <f>D4-E4</f>
        <v>0</v>
      </c>
      <c r="G4" s="160"/>
    </row>
    <row r="5" spans="1:7" ht="24" hidden="1" x14ac:dyDescent="0.55000000000000004">
      <c r="A5" s="165"/>
      <c r="B5" s="166"/>
      <c r="C5" s="8" t="s">
        <v>99</v>
      </c>
      <c r="D5" s="9">
        <f>'1. รายละเอียด-วัสดุอุปกรณ์'!C10</f>
        <v>0</v>
      </c>
      <c r="E5" s="9">
        <f>'1. รายละเอียด-วัสดุอุปกรณ์'!D10</f>
        <v>0</v>
      </c>
      <c r="F5" s="10">
        <f>D5-E5</f>
        <v>0</v>
      </c>
      <c r="G5" s="160"/>
    </row>
    <row r="6" spans="1:7" ht="24" hidden="1" x14ac:dyDescent="0.55000000000000004">
      <c r="A6" s="165"/>
      <c r="B6" s="166"/>
      <c r="C6" s="11" t="s">
        <v>64</v>
      </c>
      <c r="D6" s="12"/>
      <c r="E6" s="12"/>
      <c r="F6" s="12"/>
      <c r="G6" s="160"/>
    </row>
    <row r="7" spans="1:7" ht="24" hidden="1" x14ac:dyDescent="0.55000000000000004">
      <c r="A7" s="165"/>
      <c r="B7" s="166"/>
      <c r="C7" s="8" t="s">
        <v>100</v>
      </c>
      <c r="D7" s="13">
        <f>'2.รายละเอียด-ค่าแรง+ส่วนควบ'!C64</f>
        <v>0</v>
      </c>
      <c r="E7" s="13">
        <f>'2.รายละเอียด-ค่าแรง+ส่วนควบ'!D64</f>
        <v>0</v>
      </c>
      <c r="F7" s="10">
        <f>D7-E7</f>
        <v>0</v>
      </c>
      <c r="G7" s="160"/>
    </row>
    <row r="8" spans="1:7" ht="24" hidden="1" x14ac:dyDescent="0.55000000000000004">
      <c r="A8" s="165"/>
      <c r="B8" s="166"/>
      <c r="C8" s="8" t="s">
        <v>101</v>
      </c>
      <c r="D8" s="13">
        <f>'2.รายละเอียด-ค่าแรง+ส่วนควบ'!C65</f>
        <v>0</v>
      </c>
      <c r="E8" s="13">
        <f>'2.รายละเอียด-ค่าแรง+ส่วนควบ'!D65</f>
        <v>0</v>
      </c>
      <c r="F8" s="10">
        <f>D8-E8</f>
        <v>0</v>
      </c>
      <c r="G8" s="160"/>
    </row>
    <row r="9" spans="1:7" ht="24" hidden="1" x14ac:dyDescent="0.55000000000000004">
      <c r="A9" s="165"/>
      <c r="B9" s="166"/>
      <c r="C9" s="8" t="s">
        <v>108</v>
      </c>
      <c r="D9" s="38">
        <f>'2.รายละเอียด-ค่าแรง+ส่วนควบ'!C67</f>
        <v>0</v>
      </c>
      <c r="E9" s="38">
        <f>'2.รายละเอียด-ค่าแรง+ส่วนควบ'!D67</f>
        <v>0</v>
      </c>
      <c r="F9" s="10">
        <f>D9-E9</f>
        <v>0</v>
      </c>
      <c r="G9" s="160"/>
    </row>
    <row r="10" spans="1:7" ht="24.75" hidden="1" thickBot="1" x14ac:dyDescent="0.6">
      <c r="A10" s="165"/>
      <c r="B10" s="166"/>
      <c r="C10" s="14" t="s">
        <v>104</v>
      </c>
      <c r="D10" s="15">
        <f>'3. โส้หุ้ยการผลิต '!C6</f>
        <v>0</v>
      </c>
      <c r="E10" s="15">
        <f>'3. โส้หุ้ยการผลิต '!D6</f>
        <v>0</v>
      </c>
      <c r="F10" s="16">
        <f>D10-E10</f>
        <v>0</v>
      </c>
      <c r="G10" s="160"/>
    </row>
    <row r="11" spans="1:7" ht="25.5" hidden="1" thickTop="1" thickBot="1" x14ac:dyDescent="0.6">
      <c r="A11" s="167"/>
      <c r="B11" s="168"/>
      <c r="C11" s="27" t="s">
        <v>51</v>
      </c>
      <c r="D11" s="28">
        <f>D4+D5+D7+D8+D9+D10</f>
        <v>0</v>
      </c>
      <c r="E11" s="28">
        <f>E4+E5+E7+E8+E9+E10</f>
        <v>0</v>
      </c>
      <c r="F11" s="28">
        <f>F4+F5+F7+F8+F9+F10</f>
        <v>0</v>
      </c>
      <c r="G11" s="161"/>
    </row>
    <row r="12" spans="1:7" ht="20.25" customHeight="1" thickTop="1" x14ac:dyDescent="0.55000000000000004">
      <c r="A12" s="154" t="s">
        <v>105</v>
      </c>
      <c r="B12" s="169" t="s">
        <v>83</v>
      </c>
      <c r="C12" s="20" t="s">
        <v>84</v>
      </c>
      <c r="D12" s="21">
        <f>'4.รายได้'!C7</f>
        <v>0</v>
      </c>
      <c r="E12" s="21">
        <f>'4.รายได้'!D7</f>
        <v>0</v>
      </c>
      <c r="F12" s="22">
        <f>D12-E12</f>
        <v>0</v>
      </c>
      <c r="G12" s="156">
        <f>(E24-D24)/ABS(D24)</f>
        <v>0</v>
      </c>
    </row>
    <row r="13" spans="1:7" ht="20.25" customHeight="1" x14ac:dyDescent="0.55000000000000004">
      <c r="A13" s="154"/>
      <c r="B13" s="169"/>
      <c r="C13" s="18" t="s">
        <v>85</v>
      </c>
      <c r="D13" s="17">
        <f>'4.รายได้'!C8</f>
        <v>0</v>
      </c>
      <c r="E13" s="17">
        <f>'4.รายได้'!D8</f>
        <v>0</v>
      </c>
      <c r="F13" s="23">
        <f>D13-E13</f>
        <v>0</v>
      </c>
      <c r="G13" s="157"/>
    </row>
    <row r="14" spans="1:7" ht="20.25" customHeight="1" x14ac:dyDescent="0.55000000000000004">
      <c r="A14" s="154"/>
      <c r="B14" s="169"/>
      <c r="C14" s="18" t="s">
        <v>86</v>
      </c>
      <c r="D14" s="17">
        <f>'4.รายได้'!C9</f>
        <v>0</v>
      </c>
      <c r="E14" s="17">
        <f>'4.รายได้'!D9</f>
        <v>0</v>
      </c>
      <c r="F14" s="23">
        <f>D14-E14</f>
        <v>0</v>
      </c>
      <c r="G14" s="157"/>
    </row>
    <row r="15" spans="1:7" ht="20.25" customHeight="1" x14ac:dyDescent="0.55000000000000004">
      <c r="A15" s="154"/>
      <c r="B15" s="169"/>
      <c r="C15" s="18" t="s">
        <v>107</v>
      </c>
      <c r="D15" s="17">
        <f>D11</f>
        <v>0</v>
      </c>
      <c r="E15" s="17">
        <f>E11</f>
        <v>0</v>
      </c>
      <c r="F15" s="23">
        <f>F11</f>
        <v>0</v>
      </c>
      <c r="G15" s="157"/>
    </row>
    <row r="16" spans="1:7" ht="20.25" customHeight="1" x14ac:dyDescent="0.55000000000000004">
      <c r="A16" s="154"/>
      <c r="B16" s="169"/>
      <c r="C16" s="18" t="str">
        <f>'4.รายได้'!B11</f>
        <v>ค่าแรง/ค่าจ้างในการปฏิบัติงาน</v>
      </c>
      <c r="D16" s="17">
        <f>'4.รายได้'!C11</f>
        <v>0</v>
      </c>
      <c r="E16" s="17">
        <f>'4.รายได้'!D11</f>
        <v>0</v>
      </c>
      <c r="F16" s="23">
        <f>D16-E16</f>
        <v>0</v>
      </c>
      <c r="G16" s="157"/>
    </row>
    <row r="17" spans="1:7" ht="20.25" customHeight="1" thickBot="1" x14ac:dyDescent="0.6">
      <c r="A17" s="154"/>
      <c r="B17" s="170"/>
      <c r="C17" s="24" t="str">
        <f>'4.รายได้'!B13</f>
        <v>เพิ่มข้อมูลโปรดระบุ</v>
      </c>
      <c r="D17" s="25">
        <f>'4.รายได้'!C13</f>
        <v>0</v>
      </c>
      <c r="E17" s="25">
        <f>'4.รายได้'!D13</f>
        <v>0</v>
      </c>
      <c r="F17" s="26">
        <f>D17-E17</f>
        <v>0</v>
      </c>
      <c r="G17" s="157"/>
    </row>
    <row r="18" spans="1:7" ht="20.25" customHeight="1" x14ac:dyDescent="0.55000000000000004">
      <c r="A18" s="154"/>
      <c r="B18" s="171" t="s">
        <v>90</v>
      </c>
      <c r="C18" s="29" t="s">
        <v>91</v>
      </c>
      <c r="D18" s="30">
        <f>'4.รายได้'!C14</f>
        <v>0</v>
      </c>
      <c r="E18" s="30">
        <f>'4.รายได้'!D14</f>
        <v>0</v>
      </c>
      <c r="F18" s="31">
        <f t="shared" ref="F18:F23" si="0">E18-D18</f>
        <v>0</v>
      </c>
      <c r="G18" s="157"/>
    </row>
    <row r="19" spans="1:7" ht="20.25" customHeight="1" x14ac:dyDescent="0.55000000000000004">
      <c r="A19" s="154"/>
      <c r="B19" s="171"/>
      <c r="C19" s="18" t="s">
        <v>92</v>
      </c>
      <c r="D19" s="17">
        <f>'4.รายได้'!C15</f>
        <v>0</v>
      </c>
      <c r="E19" s="17">
        <f>'4.รายได้'!D15</f>
        <v>0</v>
      </c>
      <c r="F19" s="23">
        <f t="shared" si="0"/>
        <v>0</v>
      </c>
      <c r="G19" s="157"/>
    </row>
    <row r="20" spans="1:7" ht="20.25" customHeight="1" x14ac:dyDescent="0.55000000000000004">
      <c r="A20" s="154"/>
      <c r="B20" s="171"/>
      <c r="C20" s="18" t="str">
        <f>'4.รายได้'!B16</f>
        <v>เพิ่มข้อมูลโปรดระบุ</v>
      </c>
      <c r="D20" s="17">
        <f>'4.รายได้'!C16</f>
        <v>0</v>
      </c>
      <c r="E20" s="17">
        <f>'4.รายได้'!D16</f>
        <v>0</v>
      </c>
      <c r="F20" s="23">
        <f t="shared" si="0"/>
        <v>0</v>
      </c>
      <c r="G20" s="157"/>
    </row>
    <row r="21" spans="1:7" ht="20.25" customHeight="1" x14ac:dyDescent="0.55000000000000004">
      <c r="A21" s="154"/>
      <c r="B21" s="171"/>
      <c r="C21" s="18" t="str">
        <f>'4.รายได้'!B17</f>
        <v>เพิ่มข้อมูลโปรดระบุ</v>
      </c>
      <c r="D21" s="17">
        <f>'4.รายได้'!C17</f>
        <v>0</v>
      </c>
      <c r="E21" s="17">
        <f>'4.รายได้'!D17</f>
        <v>0</v>
      </c>
      <c r="F21" s="23">
        <f t="shared" si="0"/>
        <v>0</v>
      </c>
      <c r="G21" s="157"/>
    </row>
    <row r="22" spans="1:7" ht="20.25" customHeight="1" x14ac:dyDescent="0.55000000000000004">
      <c r="A22" s="154"/>
      <c r="B22" s="171"/>
      <c r="C22" s="18" t="str">
        <f>'4.รายได้'!B18</f>
        <v>เพิ่มข้อมูลโปรดระบุ</v>
      </c>
      <c r="D22" s="17">
        <f>'4.รายได้'!C18</f>
        <v>0</v>
      </c>
      <c r="E22" s="17">
        <f>'4.รายได้'!D18</f>
        <v>0</v>
      </c>
      <c r="F22" s="23">
        <f t="shared" si="0"/>
        <v>0</v>
      </c>
      <c r="G22" s="157"/>
    </row>
    <row r="23" spans="1:7" ht="20.25" customHeight="1" thickBot="1" x14ac:dyDescent="0.6">
      <c r="A23" s="154"/>
      <c r="B23" s="155"/>
      <c r="C23" s="33" t="str">
        <f>'4.รายได้'!B20</f>
        <v>เพิ่มข้อมูลโปรดระบุ</v>
      </c>
      <c r="D23" s="34">
        <f>'4.รายได้'!C20</f>
        <v>1</v>
      </c>
      <c r="E23" s="34">
        <f>'4.รายได้'!D20</f>
        <v>1</v>
      </c>
      <c r="F23" s="26">
        <f t="shared" si="0"/>
        <v>0</v>
      </c>
      <c r="G23" s="157"/>
    </row>
    <row r="24" spans="1:7" ht="24.75" thickBot="1" x14ac:dyDescent="0.6">
      <c r="A24" s="155"/>
      <c r="B24" s="32"/>
      <c r="C24" s="35" t="s">
        <v>51</v>
      </c>
      <c r="D24" s="36">
        <f>SUM(D18:D23)-SUM(D12:D17)</f>
        <v>1</v>
      </c>
      <c r="E24" s="36">
        <f>SUM(E18:E23)-SUM(E12:E17)</f>
        <v>1</v>
      </c>
      <c r="F24" s="37">
        <f>SUM(F12:F23)</f>
        <v>0</v>
      </c>
      <c r="G24" s="158"/>
    </row>
    <row r="25" spans="1:7" ht="24" x14ac:dyDescent="0.55000000000000004"/>
    <row r="26" spans="1:7" ht="24" x14ac:dyDescent="0.55000000000000004">
      <c r="C26" s="2" t="s">
        <v>109</v>
      </c>
      <c r="G26" s="5"/>
    </row>
  </sheetData>
  <sheetProtection algorithmName="SHA-512" hashValue="wzfO7Ssi50/xMq3CSduDqemD8a7bOFH5mnDFxN3lnSbnaImGBD4Sp+JfKLtsvpuYHpZoOeReYnRt/gt0eygzGw==" saltValue="hUHf0KWMXimVRTq7IbkH7g==" spinCount="100000" sheet="1" formatCells="0" formatColumns="0" formatRows="0" insertColumns="0" insertRows="0" insertHyperlinks="0" deleteColumns="0" deleteRows="0" sort="0" autoFilter="0" pivotTables="0"/>
  <mergeCells count="7">
    <mergeCell ref="C1:G1"/>
    <mergeCell ref="A3:B11"/>
    <mergeCell ref="G3:G11"/>
    <mergeCell ref="A12:A24"/>
    <mergeCell ref="B12:B17"/>
    <mergeCell ref="G12:G24"/>
    <mergeCell ref="B18:B23"/>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1"/>
  </sheetPr>
  <dimension ref="A1:B16"/>
  <sheetViews>
    <sheetView workbookViewId="0">
      <selection activeCell="B11" sqref="B11"/>
    </sheetView>
  </sheetViews>
  <sheetFormatPr defaultColWidth="8.75" defaultRowHeight="14.25" x14ac:dyDescent="0.2"/>
  <sheetData>
    <row r="1" spans="1:2" x14ac:dyDescent="0.2">
      <c r="A1" t="s">
        <v>53</v>
      </c>
      <c r="B1" t="s">
        <v>54</v>
      </c>
    </row>
    <row r="2" spans="1:2" x14ac:dyDescent="0.2">
      <c r="A2" t="s">
        <v>110</v>
      </c>
      <c r="B2">
        <v>3</v>
      </c>
    </row>
    <row r="3" spans="1:2" x14ac:dyDescent="0.2">
      <c r="A3" t="s">
        <v>111</v>
      </c>
      <c r="B3">
        <v>4</v>
      </c>
    </row>
    <row r="4" spans="1:2" x14ac:dyDescent="0.2">
      <c r="A4" t="s">
        <v>112</v>
      </c>
      <c r="B4">
        <v>5</v>
      </c>
    </row>
    <row r="5" spans="1:2" x14ac:dyDescent="0.2">
      <c r="A5" t="s">
        <v>113</v>
      </c>
      <c r="B5">
        <v>6</v>
      </c>
    </row>
    <row r="6" spans="1:2" x14ac:dyDescent="0.2">
      <c r="A6" t="s">
        <v>114</v>
      </c>
      <c r="B6">
        <v>7</v>
      </c>
    </row>
    <row r="7" spans="1:2" x14ac:dyDescent="0.2">
      <c r="A7" t="s">
        <v>115</v>
      </c>
      <c r="B7">
        <v>8</v>
      </c>
    </row>
    <row r="8" spans="1:2" x14ac:dyDescent="0.2">
      <c r="A8" t="s">
        <v>116</v>
      </c>
      <c r="B8">
        <v>9</v>
      </c>
    </row>
    <row r="9" spans="1:2" x14ac:dyDescent="0.2">
      <c r="A9" t="s">
        <v>117</v>
      </c>
      <c r="B9">
        <v>10</v>
      </c>
    </row>
    <row r="10" spans="1:2" x14ac:dyDescent="0.2">
      <c r="A10" t="s">
        <v>118</v>
      </c>
      <c r="B10">
        <v>11</v>
      </c>
    </row>
    <row r="11" spans="1:2" x14ac:dyDescent="0.2">
      <c r="A11" t="s">
        <v>119</v>
      </c>
      <c r="B11">
        <v>12</v>
      </c>
    </row>
    <row r="12" spans="1:2" x14ac:dyDescent="0.2">
      <c r="A12" t="s">
        <v>120</v>
      </c>
    </row>
    <row r="13" spans="1:2" x14ac:dyDescent="0.2">
      <c r="A13" t="s">
        <v>121</v>
      </c>
    </row>
    <row r="14" spans="1:2" x14ac:dyDescent="0.2">
      <c r="A14" t="s">
        <v>122</v>
      </c>
    </row>
    <row r="15" spans="1:2" x14ac:dyDescent="0.2">
      <c r="A15" t="s">
        <v>123</v>
      </c>
    </row>
    <row r="16" spans="1:2" x14ac:dyDescent="0.2">
      <c r="A16" t="s">
        <v>124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เอกสาร" ma:contentTypeID="0x010100CB4B1679B26E3B4E8DAF912074E53ACE" ma:contentTypeVersion="15" ma:contentTypeDescription="สร้างเอกสารใหม่" ma:contentTypeScope="" ma:versionID="1713e7690b90712608e540ea53e48369">
  <xsd:schema xmlns:xsd="http://www.w3.org/2001/XMLSchema" xmlns:xs="http://www.w3.org/2001/XMLSchema" xmlns:p="http://schemas.microsoft.com/office/2006/metadata/properties" xmlns:ns2="df11345c-47d9-48ef-a504-790ed4aaf6ac" xmlns:ns3="9c335653-cac4-4a7c-90cc-ba8d756b74d3" targetNamespace="http://schemas.microsoft.com/office/2006/metadata/properties" ma:root="true" ma:fieldsID="0b7ce43b5220d241b9f9898f43e10702" ns2:_="" ns3:_="">
    <xsd:import namespace="df11345c-47d9-48ef-a504-790ed4aaf6ac"/>
    <xsd:import namespace="9c335653-cac4-4a7c-90cc-ba8d756b74d3"/>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SearchProperties" minOccurs="0"/>
                <xsd:element ref="ns3:SharedWithUsers" minOccurs="0"/>
                <xsd:element ref="ns3:SharedWithDetail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f11345c-47d9-48ef-a504-790ed4aaf6a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4" nillable="true" ma:taxonomy="true" ma:internalName="lcf76f155ced4ddcb4097134ff3c332f" ma:taxonomyFieldName="MediaServiceImageTags" ma:displayName="แท็กรูป" ma:readOnly="false" ma:fieldId="{5cf76f15-5ced-4ddc-b409-7134ff3c332f}" ma:taxonomyMulti="true" ma:sspId="fda05ca8-db5e-4355-9345-958b708066eb"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c335653-cac4-4a7c-90cc-ba8d756b74d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a0f20ded-4ff7-4a0c-aa25-066ed3efc9f2}" ma:internalName="TaxCatchAll" ma:showField="CatchAllData" ma:web="9c335653-cac4-4a7c-90cc-ba8d756b74d3">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แชร์กับ"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แชร์พร้อมกับรายละเอียด"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ชนิดเนื้อหา"/>
        <xsd:element ref="dc:title" minOccurs="0" maxOccurs="1" ma:index="4" ma:displayName="ชื่อเรื่อง"/>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9c335653-cac4-4a7c-90cc-ba8d756b74d3" xsi:nil="true"/>
    <lcf76f155ced4ddcb4097134ff3c332f xmlns="df11345c-47d9-48ef-a504-790ed4aaf6a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8CAF7655-A912-4714-BA13-2047FEC0CC03}">
  <ds:schemaRefs>
    <ds:schemaRef ds:uri="http://schemas.microsoft.com/sharepoint/v3/contenttype/forms"/>
  </ds:schemaRefs>
</ds:datastoreItem>
</file>

<file path=customXml/itemProps2.xml><?xml version="1.0" encoding="utf-8"?>
<ds:datastoreItem xmlns:ds="http://schemas.openxmlformats.org/officeDocument/2006/customXml" ds:itemID="{82C6599B-2872-4B75-BBDC-DA04B588A06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f11345c-47d9-48ef-a504-790ed4aaf6ac"/>
    <ds:schemaRef ds:uri="9c335653-cac4-4a7c-90cc-ba8d756b74d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B8509FE-91CA-4757-A25F-194996B032E4}">
  <ds:schemaRefs>
    <ds:schemaRef ds:uri="df11345c-47d9-48ef-a504-790ed4aaf6ac"/>
    <ds:schemaRef ds:uri="http://www.w3.org/XML/1998/namespace"/>
    <ds:schemaRef ds:uri="http://purl.org/dc/elements/1.1/"/>
    <ds:schemaRef ds:uri="http://schemas.microsoft.com/office/2006/documentManagement/types"/>
    <ds:schemaRef ds:uri="http://purl.org/dc/terms/"/>
    <ds:schemaRef ds:uri="9c335653-cac4-4a7c-90cc-ba8d756b74d3"/>
    <ds:schemaRef ds:uri="http://schemas.microsoft.com/office/2006/metadata/properties"/>
    <ds:schemaRef ds:uri="http://schemas.microsoft.com/office/infopath/2007/PartnerControls"/>
    <ds:schemaRef ds:uri="http://schemas.openxmlformats.org/package/2006/metadata/core-properties"/>
    <ds:schemaRef ds:uri="http://purl.org/dc/dcmitype/"/>
  </ds:schemaRefs>
</ds:datastoreItem>
</file>

<file path=docMetadata/LabelInfo.xml><?xml version="1.0" encoding="utf-8"?>
<clbl:labelList xmlns:clbl="http://schemas.microsoft.com/office/2020/mipLabelMetadata">
  <clbl:label id="{5febc69f-8e9c-4708-b70e-d8c62be1805b}" enabled="0" method="" siteId="{5febc69f-8e9c-4708-b70e-d8c62be1805b}"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ขั้นตอนการกรอกข้อมูล</vt:lpstr>
      <vt:lpstr>1. รายละเอียด-วัสดุอุปกรณ์</vt:lpstr>
      <vt:lpstr>2.รายละเอียด-ค่าแรง+ส่วนควบ</vt:lpstr>
      <vt:lpstr>Sheet2</vt:lpstr>
      <vt:lpstr>3. โส้หุ้ยการผลิต </vt:lpstr>
      <vt:lpstr>4.รายได้</vt:lpstr>
      <vt:lpstr>สรุป</vt:lpstr>
      <vt:lpstr>สรุปเพิ่มรายได้</vt:lpstr>
      <vt:lpstr>ตำแหน่ง</vt:lpstr>
      <vt:lpstr>Man-hour</vt:lpstr>
      <vt:lpstr>Sheet1</vt:lpstr>
      <vt:lpstr>list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Admin</dc:creator>
  <cp:keywords/>
  <dc:description/>
  <cp:lastModifiedBy>Piya Rotritikrai</cp:lastModifiedBy>
  <cp:revision/>
  <dcterms:created xsi:type="dcterms:W3CDTF">2024-08-08T07:37:52Z</dcterms:created>
  <dcterms:modified xsi:type="dcterms:W3CDTF">2026-03-23T03:14:57Z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0x010100CB4B1679B26E3B4E8DAF912074E53ACE</vt:lpwstr>
  </property>
  <property fmtid="{D5CDD505-2E9C-101B-9397-08002B2CF9AE}" pid="3" name="MediaServiceImageTags">
    <vt:lpwstr/>
  </property>
</Properties>
</file>